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35" yWindow="90" windowWidth="14475" windowHeight="6030" activeTab="2"/>
  </bookViews>
  <sheets>
    <sheet name="Planilha orçamentária 170" sheetId="4" r:id="rId1"/>
    <sheet name="cronograma" sheetId="8" r:id="rId2"/>
    <sheet name="cronogr.fis-financ." sheetId="9" r:id="rId3"/>
  </sheets>
  <externalReferences>
    <externalReference r:id="rId4"/>
  </externalReferences>
  <definedNames>
    <definedName name="_xlnm.Print_Area" localSheetId="0">'Planilha orçamentária 170'!$A$1:$I$34</definedName>
    <definedName name="_xlnm.Print_Titles" localSheetId="0">'Planilha orçamentária 170'!$A:$I,'Planilha orçamentária 170'!$11:$11</definedName>
  </definedNames>
  <calcPr calcId="124519"/>
</workbook>
</file>

<file path=xl/calcChain.xml><?xml version="1.0" encoding="utf-8"?>
<calcChain xmlns="http://schemas.openxmlformats.org/spreadsheetml/2006/main">
  <c r="R32" i="9"/>
  <c r="O33"/>
  <c r="N30"/>
  <c r="R29" s="1"/>
  <c r="P36"/>
  <c r="M27"/>
  <c r="R26" s="1"/>
  <c r="K27"/>
  <c r="H24"/>
  <c r="H38" s="1"/>
  <c r="F21"/>
  <c r="D18"/>
  <c r="C15"/>
  <c r="C12"/>
  <c r="R11" s="1"/>
  <c r="M38" l="1"/>
  <c r="R23"/>
  <c r="C38"/>
  <c r="B29"/>
  <c r="B26"/>
  <c r="B11"/>
  <c r="A40"/>
  <c r="B35"/>
  <c r="B23"/>
  <c r="B20"/>
  <c r="R17" l="1"/>
  <c r="R14"/>
  <c r="R20"/>
  <c r="R38" l="1"/>
  <c r="R35"/>
  <c r="H13" i="4" l="1"/>
  <c r="I29" i="8"/>
  <c r="A33"/>
  <c r="I30"/>
  <c r="E26"/>
  <c r="I26" s="1"/>
  <c r="E24"/>
  <c r="I24" s="1"/>
  <c r="B26"/>
  <c r="B24"/>
  <c r="B22"/>
  <c r="B20"/>
  <c r="I40"/>
  <c r="I37" s="1"/>
  <c r="E31"/>
  <c r="I20"/>
  <c r="I31" l="1"/>
  <c r="B17" i="4" l="1"/>
  <c r="B15" l="1"/>
  <c r="E22" i="8" l="1"/>
  <c r="I22" s="1"/>
  <c r="B18" i="4"/>
  <c r="B16"/>
  <c r="B21"/>
  <c r="B22" l="1"/>
  <c r="G26"/>
  <c r="I26" s="1"/>
  <c r="G27"/>
  <c r="F26"/>
  <c r="F27"/>
  <c r="E26"/>
  <c r="D26"/>
  <c r="C26"/>
  <c r="H16" l="1"/>
  <c r="I16" s="1"/>
  <c r="H17"/>
  <c r="I17" s="1"/>
  <c r="H18"/>
  <c r="I18" s="1"/>
  <c r="H20"/>
  <c r="I20" s="1"/>
  <c r="H21"/>
  <c r="I21" s="1"/>
  <c r="H22"/>
  <c r="I22" s="1"/>
  <c r="H24"/>
  <c r="I24" s="1"/>
  <c r="E27" i="8" s="1"/>
  <c r="I27" s="1"/>
  <c r="C25" i="4"/>
  <c r="D25"/>
  <c r="E25"/>
  <c r="F25"/>
  <c r="G25"/>
  <c r="I25" s="1"/>
  <c r="C27"/>
  <c r="D27"/>
  <c r="E27"/>
  <c r="I27"/>
  <c r="I13"/>
  <c r="E21" i="8" s="1"/>
  <c r="I21" s="1"/>
  <c r="H15" i="4" l="1"/>
  <c r="I15" s="1"/>
  <c r="E25" i="8"/>
  <c r="I25" s="1"/>
  <c r="I28" i="4" l="1"/>
  <c r="E23" i="8"/>
  <c r="I23" s="1"/>
</calcChain>
</file>

<file path=xl/sharedStrings.xml><?xml version="1.0" encoding="utf-8"?>
<sst xmlns="http://schemas.openxmlformats.org/spreadsheetml/2006/main" count="126" uniqueCount="95">
  <si>
    <t>CÓDIGO</t>
  </si>
  <si>
    <t>DESCRIÇÃO</t>
  </si>
  <si>
    <t>MATERIAL</t>
  </si>
  <si>
    <t>MÃO DE OBRA</t>
  </si>
  <si>
    <t>m²</t>
  </si>
  <si>
    <t>m</t>
  </si>
  <si>
    <t>Placa de identificação para obra</t>
  </si>
  <si>
    <t>Piso em ladrilho hidráulico podotátil várias cores (25x25x2,5cm), assentado com argamassa mista</t>
  </si>
  <si>
    <t>Tinta acrílica para sinalização visual de piso, com acabamento microtexturizado e antiderrapante</t>
  </si>
  <si>
    <t>Rampa de acessibilidade pré-fabricada de concreto nas dimensões 2,20 x 1,86 x 1,20 m</t>
  </si>
  <si>
    <t>PLANILHA ORÇAMENTARIA DA OBRA</t>
  </si>
  <si>
    <t>MATERIAL E MÃO DE OBRA</t>
  </si>
  <si>
    <t>VALOR TOTAL</t>
  </si>
  <si>
    <t>TOTAL</t>
  </si>
  <si>
    <t>Varrição de pavimento para recapeamento</t>
  </si>
  <si>
    <t>Concreto asfáltico usinado a quente - Blinder</t>
  </si>
  <si>
    <t>Imprimação betuminosa ligante</t>
  </si>
  <si>
    <t>MUNICÍPIO: CANITAR</t>
  </si>
  <si>
    <t>1.</t>
  </si>
  <si>
    <t>SERVIÇOS PRELIMINARES</t>
  </si>
  <si>
    <t>2.</t>
  </si>
  <si>
    <t>RECAPEAMENTO ASFÁLTICO</t>
  </si>
  <si>
    <t>3.</t>
  </si>
  <si>
    <t>ACESSIBILIDADE</t>
  </si>
  <si>
    <t>4.</t>
  </si>
  <si>
    <t>Eng. Tsuneo Oda</t>
  </si>
  <si>
    <t>Responsável Técnico</t>
  </si>
  <si>
    <t>Anibal Feliciano</t>
  </si>
  <si>
    <t>Prefeito Municipal</t>
  </si>
  <si>
    <t>SINALIZAÇÃO VIÁRIA</t>
  </si>
  <si>
    <t>MAT. +M.O. COM BDI</t>
  </si>
  <si>
    <t>QUANTI- DADE</t>
  </si>
  <si>
    <t>UNIDA- DE</t>
  </si>
  <si>
    <t xml:space="preserve">BDI = </t>
  </si>
  <si>
    <t xml:space="preserve">BOLETIM CPOS: N.º 170 - com desoneração </t>
  </si>
  <si>
    <t>ITEM</t>
  </si>
  <si>
    <t>01</t>
  </si>
  <si>
    <t>02</t>
  </si>
  <si>
    <t>03</t>
  </si>
  <si>
    <t>unid</t>
  </si>
  <si>
    <t>CRONOGRAMA FISICO FINANCEIRO</t>
  </si>
  <si>
    <t>GOVERNO DO ESTADO DE SÃO PAULO</t>
  </si>
  <si>
    <t>MUNICÍPIO</t>
  </si>
  <si>
    <t>DATA-BASE</t>
  </si>
  <si>
    <t>CANITAR</t>
  </si>
  <si>
    <t>PRAZO PROPOSTO</t>
  </si>
  <si>
    <t>INICIO:- data da assinatura do convenio</t>
  </si>
  <si>
    <t>SERVIÇOS</t>
  </si>
  <si>
    <t>UNID.</t>
  </si>
  <si>
    <t>ETAPA 1</t>
  </si>
  <si>
    <t>ETAPA 2</t>
  </si>
  <si>
    <t>R$</t>
  </si>
  <si>
    <t>RECURSOS PRÓPRIOS</t>
  </si>
  <si>
    <t>ANIBAL FELICIANO</t>
  </si>
  <si>
    <t>CREA-SP 0700048473</t>
  </si>
  <si>
    <t>PREFEITO MUNICIPAL</t>
  </si>
  <si>
    <t>04</t>
  </si>
  <si>
    <t>maio / 2018</t>
  </si>
  <si>
    <t>CASA CIVIL</t>
  </si>
  <si>
    <t>SUBSECRETARIA DE RELACIONAMENTO COM MUNICÍPIOS</t>
  </si>
  <si>
    <t>OBJETO</t>
  </si>
  <si>
    <t>Obras de Infraestrutura Urbana</t>
  </si>
  <si>
    <t>FINAL:- 720 dias a partir da data da assinatura do convênio</t>
  </si>
  <si>
    <t>PERIODO</t>
  </si>
  <si>
    <t>DIAS</t>
  </si>
  <si>
    <t>Prazo de liberação em 30 dias após a conclusão da etapa</t>
  </si>
  <si>
    <t>PRAZO DE EXECUÇÃO                  DIAS</t>
  </si>
  <si>
    <t>PLANO DE APLICAÇÃO DOS RECURSOS</t>
  </si>
  <si>
    <t>RECURSO ESTADUAL</t>
  </si>
  <si>
    <t>OBJETO :- Obras de Infraestrutura Urbana</t>
  </si>
  <si>
    <t>OBRA :- Recapeamento de Vias Urbanas</t>
  </si>
  <si>
    <t>LOCAL :- Av. Manoel Cabete, Rua Antonio Calixto, Rua Dercílio José Feliciano e Rua Clementino Bernardo de Mendonça</t>
  </si>
  <si>
    <t>MUNICIPIO:- CANITAR - SP</t>
  </si>
  <si>
    <t>AREA A RECAPEAR:- 5.756,35 M2</t>
  </si>
  <si>
    <t>Canitar, 23 de maio de 2.018</t>
  </si>
  <si>
    <t>ART Nº 28027230180620312</t>
  </si>
  <si>
    <t>Camada de rolamento em concreto betuminosos usinado quente - CBUQ</t>
  </si>
  <si>
    <t>Rejuntamento de piso em ladrilho hidraulico (25x25x2,5cm) com argamassa industrializada para rejunte, juntas de 2 mm</t>
  </si>
  <si>
    <t>un.</t>
  </si>
  <si>
    <r>
      <t>m</t>
    </r>
    <r>
      <rPr>
        <sz val="10"/>
        <color indexed="8"/>
        <rFont val="Calibri"/>
        <family val="2"/>
      </rPr>
      <t>²</t>
    </r>
  </si>
  <si>
    <t>R$ -</t>
  </si>
  <si>
    <r>
      <t>m</t>
    </r>
    <r>
      <rPr>
        <sz val="10"/>
        <color indexed="8"/>
        <rFont val="Calibri"/>
        <family val="2"/>
      </rPr>
      <t>³</t>
    </r>
  </si>
  <si>
    <t>CRONOGRAMA FISICO-FINANCEIRO</t>
  </si>
  <si>
    <t>item</t>
  </si>
  <si>
    <t>descrição do item</t>
  </si>
  <si>
    <t>Engº Tsuneo Oda</t>
  </si>
  <si>
    <t>Secretario de Obras e Serviços</t>
  </si>
  <si>
    <t>Rejuntam. de piso em ladr. Hidr. (25x25x2,5cm) c/ argamas. Industrializ. p/ rejunte, juntas de 2 mm</t>
  </si>
  <si>
    <t>6.</t>
  </si>
  <si>
    <t>7.</t>
  </si>
  <si>
    <t>8.</t>
  </si>
  <si>
    <t>9.</t>
  </si>
  <si>
    <t>1ª semana</t>
  </si>
  <si>
    <t>2ª semana</t>
  </si>
  <si>
    <t>3ª semana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</si>
</sst>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#,##0.0000"/>
  </numFmts>
  <fonts count="38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indexed="8"/>
      <name val="ARIAL"/>
      <family val="2"/>
    </font>
    <font>
      <b/>
      <sz val="12"/>
      <color theme="0"/>
      <name val="Arial"/>
      <family val="2"/>
    </font>
    <font>
      <b/>
      <sz val="11"/>
      <color indexed="8"/>
      <name val="Calibri"/>
      <family val="2"/>
      <scheme val="minor"/>
    </font>
    <font>
      <i/>
      <sz val="8"/>
      <color theme="0" tint="-0.499984740745262"/>
      <name val="Arial"/>
      <family val="2"/>
    </font>
    <font>
      <b/>
      <sz val="10"/>
      <color indexed="8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u/>
      <sz val="14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sz val="10"/>
      <color rgb="FF002060"/>
      <name val="Arial"/>
      <family val="2"/>
    </font>
    <font>
      <sz val="10"/>
      <color rgb="FF002060"/>
      <name val="Arial"/>
      <family val="2"/>
    </font>
    <font>
      <sz val="14"/>
      <color theme="1"/>
      <name val="Arial"/>
      <family val="2"/>
    </font>
    <font>
      <sz val="10"/>
      <color theme="0"/>
      <name val="Arial"/>
      <family val="2"/>
    </font>
    <font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sz val="7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>
      <alignment vertical="top"/>
    </xf>
    <xf numFmtId="0" fontId="4" fillId="0" borderId="0"/>
    <xf numFmtId="43" fontId="4" fillId="0" borderId="0" applyFont="0" applyFill="0" applyBorder="0" applyAlignment="0" applyProtection="0"/>
  </cellStyleXfs>
  <cellXfs count="319">
    <xf numFmtId="0" fontId="0" fillId="0" borderId="0" xfId="0"/>
    <xf numFmtId="0" fontId="2" fillId="0" borderId="0" xfId="1">
      <alignment vertical="top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 shrinkToFit="1"/>
    </xf>
    <xf numFmtId="0" fontId="5" fillId="0" borderId="1" xfId="1" applyFont="1" applyBorder="1" applyAlignment="1">
      <alignment horizontal="center" vertical="center" wrapText="1" shrinkToFit="1"/>
    </xf>
    <xf numFmtId="44" fontId="5" fillId="0" borderId="1" xfId="1" applyNumberFormat="1" applyFont="1" applyBorder="1" applyAlignment="1">
      <alignment horizontal="center" vertical="center" wrapText="1"/>
    </xf>
    <xf numFmtId="0" fontId="2" fillId="0" borderId="0" xfId="1" applyAlignment="1">
      <alignment vertical="center"/>
    </xf>
    <xf numFmtId="0" fontId="1" fillId="2" borderId="1" xfId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 wrapText="1"/>
    </xf>
    <xf numFmtId="165" fontId="1" fillId="2" borderId="1" xfId="1" applyNumberFormat="1" applyFont="1" applyFill="1" applyBorder="1" applyAlignment="1">
      <alignment horizontal="center" vertical="center"/>
    </xf>
    <xf numFmtId="44" fontId="7" fillId="2" borderId="1" xfId="1" applyNumberFormat="1" applyFont="1" applyFill="1" applyBorder="1" applyAlignment="1">
      <alignment vertical="center"/>
    </xf>
    <xf numFmtId="0" fontId="6" fillId="4" borderId="1" xfId="1" applyFont="1" applyFill="1" applyBorder="1" applyAlignment="1">
      <alignment horizontal="center" vertical="center"/>
    </xf>
    <xf numFmtId="0" fontId="2" fillId="0" borderId="0" xfId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1" applyFont="1">
      <alignment vertical="top"/>
    </xf>
    <xf numFmtId="0" fontId="9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left" vertical="center" wrapText="1" shrinkToFit="1"/>
    </xf>
    <xf numFmtId="0" fontId="11" fillId="2" borderId="1" xfId="1" applyFont="1" applyFill="1" applyBorder="1" applyAlignment="1">
      <alignment horizontal="center" vertical="center" wrapText="1" shrinkToFit="1"/>
    </xf>
    <xf numFmtId="44" fontId="11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1" fillId="2" borderId="1" xfId="1" applyFont="1" applyFill="1" applyBorder="1" applyAlignment="1">
      <alignment horizontal="left" vertical="center" wrapText="1" indent="1"/>
    </xf>
    <xf numFmtId="0" fontId="5" fillId="0" borderId="1" xfId="1" applyFont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2" fontId="5" fillId="0" borderId="1" xfId="1" applyNumberFormat="1" applyFont="1" applyBorder="1" applyAlignment="1">
      <alignment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3" fillId="3" borderId="0" xfId="1" applyFont="1" applyFill="1" applyAlignment="1"/>
    <xf numFmtId="0" fontId="3" fillId="3" borderId="0" xfId="1" applyFont="1" applyFill="1" applyAlignment="1">
      <alignment horizontal="right"/>
    </xf>
    <xf numFmtId="44" fontId="2" fillId="0" borderId="0" xfId="1" applyNumberFormat="1">
      <alignment vertical="top"/>
    </xf>
    <xf numFmtId="44" fontId="2" fillId="0" borderId="0" xfId="1" applyNumberFormat="1" applyAlignment="1">
      <alignment vertical="center"/>
    </xf>
    <xf numFmtId="10" fontId="3" fillId="3" borderId="0" xfId="1" applyNumberFormat="1" applyFont="1" applyFill="1" applyAlignment="1">
      <alignment horizontal="left"/>
    </xf>
    <xf numFmtId="0" fontId="13" fillId="0" borderId="0" xfId="0" applyFont="1"/>
    <xf numFmtId="0" fontId="13" fillId="6" borderId="0" xfId="0" applyFont="1" applyFill="1"/>
    <xf numFmtId="0" fontId="12" fillId="0" borderId="0" xfId="0" applyFont="1"/>
    <xf numFmtId="49" fontId="15" fillId="6" borderId="0" xfId="0" applyNumberFormat="1" applyFont="1" applyFill="1" applyBorder="1" applyAlignment="1">
      <alignment horizontal="left" vertical="top"/>
    </xf>
    <xf numFmtId="49" fontId="16" fillId="6" borderId="0" xfId="0" applyNumberFormat="1" applyFont="1" applyFill="1" applyBorder="1" applyAlignment="1">
      <alignment horizontal="center" vertical="top"/>
    </xf>
    <xf numFmtId="49" fontId="15" fillId="7" borderId="1" xfId="0" applyNumberFormat="1" applyFont="1" applyFill="1" applyBorder="1" applyAlignment="1">
      <alignment horizontal="center" vertical="top"/>
    </xf>
    <xf numFmtId="49" fontId="15" fillId="6" borderId="0" xfId="0" applyNumberFormat="1" applyFont="1" applyFill="1" applyBorder="1" applyAlignment="1">
      <alignment horizontal="center" vertical="top"/>
    </xf>
    <xf numFmtId="49" fontId="15" fillId="6" borderId="9" xfId="0" applyNumberFormat="1" applyFont="1" applyFill="1" applyBorder="1" applyAlignment="1">
      <alignment horizontal="left" vertical="top"/>
    </xf>
    <xf numFmtId="49" fontId="15" fillId="6" borderId="3" xfId="0" applyNumberFormat="1" applyFont="1" applyFill="1" applyBorder="1" applyAlignment="1">
      <alignment horizontal="left" vertical="top"/>
    </xf>
    <xf numFmtId="49" fontId="15" fillId="6" borderId="10" xfId="0" applyNumberFormat="1" applyFont="1" applyFill="1" applyBorder="1" applyAlignment="1">
      <alignment horizontal="center" vertical="top"/>
    </xf>
    <xf numFmtId="49" fontId="15" fillId="6" borderId="6" xfId="0" applyNumberFormat="1" applyFont="1" applyFill="1" applyBorder="1" applyAlignment="1">
      <alignment horizontal="left" vertical="top"/>
    </xf>
    <xf numFmtId="49" fontId="15" fillId="6" borderId="7" xfId="0" applyNumberFormat="1" applyFont="1" applyFill="1" applyBorder="1" applyAlignment="1">
      <alignment horizontal="left" vertical="top"/>
    </xf>
    <xf numFmtId="49" fontId="15" fillId="6" borderId="8" xfId="0" applyNumberFormat="1" applyFont="1" applyFill="1" applyBorder="1" applyAlignment="1">
      <alignment horizontal="left" vertical="top"/>
    </xf>
    <xf numFmtId="49" fontId="18" fillId="5" borderId="1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vertical="center"/>
    </xf>
    <xf numFmtId="0" fontId="12" fillId="6" borderId="0" xfId="0" applyFont="1" applyFill="1" applyAlignment="1">
      <alignment vertical="center"/>
    </xf>
    <xf numFmtId="49" fontId="18" fillId="6" borderId="18" xfId="0" applyNumberFormat="1" applyFont="1" applyFill="1" applyBorder="1" applyAlignment="1">
      <alignment vertical="center"/>
    </xf>
    <xf numFmtId="49" fontId="18" fillId="6" borderId="3" xfId="0" applyNumberFormat="1" applyFont="1" applyFill="1" applyBorder="1" applyAlignment="1">
      <alignment vertical="center"/>
    </xf>
    <xf numFmtId="49" fontId="18" fillId="6" borderId="17" xfId="0" applyNumberFormat="1" applyFont="1" applyFill="1" applyBorder="1" applyAlignment="1">
      <alignment vertical="center"/>
    </xf>
    <xf numFmtId="0" fontId="18" fillId="6" borderId="18" xfId="0" applyFont="1" applyFill="1" applyBorder="1" applyAlignment="1">
      <alignment vertical="center" wrapText="1"/>
    </xf>
    <xf numFmtId="49" fontId="18" fillId="6" borderId="2" xfId="0" applyNumberFormat="1" applyFont="1" applyFill="1" applyBorder="1" applyAlignment="1">
      <alignment vertical="center"/>
    </xf>
    <xf numFmtId="49" fontId="18" fillId="6" borderId="10" xfId="0" applyNumberFormat="1" applyFont="1" applyFill="1" applyBorder="1" applyAlignment="1">
      <alignment vertical="center"/>
    </xf>
    <xf numFmtId="49" fontId="18" fillId="6" borderId="12" xfId="0" applyNumberFormat="1" applyFont="1" applyFill="1" applyBorder="1" applyAlignment="1">
      <alignment vertical="center"/>
    </xf>
    <xf numFmtId="0" fontId="18" fillId="6" borderId="2" xfId="0" applyFont="1" applyFill="1" applyBorder="1" applyAlignment="1">
      <alignment vertical="center" wrapText="1"/>
    </xf>
    <xf numFmtId="49" fontId="19" fillId="6" borderId="19" xfId="0" applyNumberFormat="1" applyFont="1" applyFill="1" applyBorder="1" applyAlignment="1">
      <alignment horizontal="center" vertical="center"/>
    </xf>
    <xf numFmtId="4" fontId="19" fillId="6" borderId="19" xfId="0" applyNumberFormat="1" applyFont="1" applyFill="1" applyBorder="1" applyAlignment="1">
      <alignment horizontal="right" vertical="center" wrapText="1" indent="2"/>
    </xf>
    <xf numFmtId="49" fontId="19" fillId="6" borderId="20" xfId="0" applyNumberFormat="1" applyFont="1" applyFill="1" applyBorder="1" applyAlignment="1">
      <alignment horizontal="center" vertical="center"/>
    </xf>
    <xf numFmtId="4" fontId="19" fillId="6" borderId="20" xfId="0" applyNumberFormat="1" applyFont="1" applyFill="1" applyBorder="1" applyAlignment="1">
      <alignment horizontal="right" vertical="center" wrapText="1" indent="2"/>
    </xf>
    <xf numFmtId="49" fontId="19" fillId="6" borderId="21" xfId="0" applyNumberFormat="1" applyFont="1" applyFill="1" applyBorder="1" applyAlignment="1">
      <alignment horizontal="center" vertical="center"/>
    </xf>
    <xf numFmtId="4" fontId="19" fillId="6" borderId="21" xfId="0" applyNumberFormat="1" applyFont="1" applyFill="1" applyBorder="1" applyAlignment="1">
      <alignment horizontal="right" vertical="center" wrapText="1" indent="2"/>
    </xf>
    <xf numFmtId="49" fontId="19" fillId="6" borderId="18" xfId="0" applyNumberFormat="1" applyFont="1" applyFill="1" applyBorder="1" applyAlignment="1">
      <alignment horizontal="center" vertical="center"/>
    </xf>
    <xf numFmtId="4" fontId="19" fillId="6" borderId="18" xfId="0" applyNumberFormat="1" applyFont="1" applyFill="1" applyBorder="1" applyAlignment="1">
      <alignment horizontal="right" vertical="center" wrapText="1" indent="2"/>
    </xf>
    <xf numFmtId="4" fontId="12" fillId="6" borderId="0" xfId="0" applyNumberFormat="1" applyFont="1" applyFill="1" applyAlignment="1">
      <alignment vertical="center"/>
    </xf>
    <xf numFmtId="49" fontId="19" fillId="6" borderId="2" xfId="0" applyNumberFormat="1" applyFont="1" applyFill="1" applyBorder="1" applyAlignment="1">
      <alignment horizontal="center" vertical="center"/>
    </xf>
    <xf numFmtId="4" fontId="19" fillId="6" borderId="2" xfId="0" applyNumberFormat="1" applyFont="1" applyFill="1" applyBorder="1" applyAlignment="1">
      <alignment horizontal="right" vertical="center" wrapText="1" indent="2"/>
    </xf>
    <xf numFmtId="49" fontId="18" fillId="6" borderId="6" xfId="0" applyNumberFormat="1" applyFont="1" applyFill="1" applyBorder="1" applyAlignment="1">
      <alignment horizontal="left" vertical="center"/>
    </xf>
    <xf numFmtId="49" fontId="19" fillId="6" borderId="7" xfId="0" applyNumberFormat="1" applyFont="1" applyFill="1" applyBorder="1" applyAlignment="1">
      <alignment vertical="center"/>
    </xf>
    <xf numFmtId="49" fontId="18" fillId="6" borderId="8" xfId="0" applyNumberFormat="1" applyFont="1" applyFill="1" applyBorder="1" applyAlignment="1">
      <alignment horizontal="center" vertical="center"/>
    </xf>
    <xf numFmtId="4" fontId="18" fillId="6" borderId="1" xfId="0" applyNumberFormat="1" applyFont="1" applyFill="1" applyBorder="1" applyAlignment="1">
      <alignment horizontal="right" vertical="center" wrapText="1" indent="2"/>
    </xf>
    <xf numFmtId="49" fontId="18" fillId="6" borderId="0" xfId="0" applyNumberFormat="1" applyFont="1" applyFill="1" applyBorder="1" applyAlignment="1">
      <alignment horizontal="left" vertical="center"/>
    </xf>
    <xf numFmtId="49" fontId="19" fillId="6" borderId="0" xfId="0" applyNumberFormat="1" applyFont="1" applyFill="1" applyBorder="1" applyAlignment="1">
      <alignment vertical="center"/>
    </xf>
    <xf numFmtId="49" fontId="18" fillId="6" borderId="0" xfId="0" applyNumberFormat="1" applyFont="1" applyFill="1" applyBorder="1" applyAlignment="1">
      <alignment horizontal="center" vertical="center"/>
    </xf>
    <xf numFmtId="4" fontId="19" fillId="6" borderId="0" xfId="0" applyNumberFormat="1" applyFont="1" applyFill="1" applyBorder="1" applyAlignment="1">
      <alignment horizontal="right" vertical="center" indent="8"/>
    </xf>
    <xf numFmtId="4" fontId="18" fillId="6" borderId="0" xfId="0" applyNumberFormat="1" applyFont="1" applyFill="1" applyBorder="1" applyAlignment="1">
      <alignment horizontal="center" vertical="center" wrapText="1"/>
    </xf>
    <xf numFmtId="49" fontId="13" fillId="6" borderId="0" xfId="0" applyNumberFormat="1" applyFont="1" applyFill="1" applyBorder="1" applyAlignment="1">
      <alignment horizontal="center"/>
    </xf>
    <xf numFmtId="4" fontId="13" fillId="0" borderId="0" xfId="0" applyNumberFormat="1" applyFont="1"/>
    <xf numFmtId="4" fontId="12" fillId="0" borderId="0" xfId="0" applyNumberFormat="1" applyFont="1"/>
    <xf numFmtId="49" fontId="19" fillId="6" borderId="0" xfId="0" applyNumberFormat="1" applyFont="1" applyFill="1" applyBorder="1" applyAlignment="1">
      <alignment horizontal="left"/>
    </xf>
    <xf numFmtId="0" fontId="12" fillId="0" borderId="0" xfId="0" applyFont="1" applyAlignment="1">
      <alignment vertical="center"/>
    </xf>
    <xf numFmtId="4" fontId="13" fillId="6" borderId="0" xfId="0" applyNumberFormat="1" applyFont="1" applyFill="1" applyBorder="1" applyAlignment="1">
      <alignment horizontal="center"/>
    </xf>
    <xf numFmtId="4" fontId="13" fillId="6" borderId="0" xfId="0" applyNumberFormat="1" applyFont="1" applyFill="1" applyBorder="1"/>
    <xf numFmtId="0" fontId="13" fillId="6" borderId="0" xfId="0" applyFont="1" applyFill="1" applyBorder="1"/>
    <xf numFmtId="4" fontId="20" fillId="6" borderId="0" xfId="0" applyNumberFormat="1" applyFont="1" applyFill="1" applyBorder="1"/>
    <xf numFmtId="49" fontId="13" fillId="6" borderId="0" xfId="0" applyNumberFormat="1" applyFont="1" applyFill="1" applyBorder="1"/>
    <xf numFmtId="0" fontId="13" fillId="6" borderId="0" xfId="0" applyFont="1" applyFill="1" applyBorder="1" applyAlignment="1">
      <alignment horizontal="center"/>
    </xf>
    <xf numFmtId="0" fontId="21" fillId="6" borderId="0" xfId="0" applyFont="1" applyFill="1" applyBorder="1"/>
    <xf numFmtId="49" fontId="13" fillId="6" borderId="11" xfId="0" applyNumberFormat="1" applyFont="1" applyFill="1" applyBorder="1" applyAlignment="1">
      <alignment horizontal="center"/>
    </xf>
    <xf numFmtId="49" fontId="15" fillId="6" borderId="11" xfId="0" applyNumberFormat="1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/>
    </xf>
    <xf numFmtId="4" fontId="20" fillId="6" borderId="11" xfId="0" applyNumberFormat="1" applyFont="1" applyFill="1" applyBorder="1"/>
    <xf numFmtId="49" fontId="13" fillId="6" borderId="0" xfId="0" applyNumberFormat="1" applyFont="1" applyFill="1" applyAlignment="1">
      <alignment horizontal="center"/>
    </xf>
    <xf numFmtId="4" fontId="20" fillId="6" borderId="0" xfId="0" applyNumberFormat="1" applyFont="1" applyFill="1"/>
    <xf numFmtId="49" fontId="13" fillId="6" borderId="0" xfId="0" applyNumberFormat="1" applyFont="1" applyFill="1"/>
    <xf numFmtId="0" fontId="13" fillId="6" borderId="0" xfId="0" applyFont="1" applyFill="1" applyAlignment="1">
      <alignment horizontal="center"/>
    </xf>
    <xf numFmtId="49" fontId="13" fillId="0" borderId="0" xfId="0" applyNumberFormat="1" applyFont="1" applyAlignment="1">
      <alignment horizontal="center"/>
    </xf>
    <xf numFmtId="49" fontId="13" fillId="0" borderId="0" xfId="0" applyNumberFormat="1" applyFont="1"/>
    <xf numFmtId="0" fontId="13" fillId="0" borderId="0" xfId="0" applyFont="1" applyAlignment="1">
      <alignment horizontal="center"/>
    </xf>
    <xf numFmtId="4" fontId="19" fillId="6" borderId="10" xfId="0" applyNumberFormat="1" applyFont="1" applyFill="1" applyBorder="1" applyAlignment="1">
      <alignment horizontal="right" vertical="center" indent="8"/>
    </xf>
    <xf numFmtId="4" fontId="19" fillId="6" borderId="12" xfId="0" applyNumberFormat="1" applyFont="1" applyFill="1" applyBorder="1" applyAlignment="1">
      <alignment horizontal="right" vertical="center" indent="8"/>
    </xf>
    <xf numFmtId="49" fontId="14" fillId="6" borderId="0" xfId="0" applyNumberFormat="1" applyFont="1" applyFill="1" applyBorder="1" applyAlignment="1">
      <alignment horizontal="center" vertical="top"/>
    </xf>
    <xf numFmtId="49" fontId="15" fillId="6" borderId="4" xfId="0" applyNumberFormat="1" applyFont="1" applyFill="1" applyBorder="1" applyAlignment="1">
      <alignment vertical="center" wrapText="1"/>
    </xf>
    <xf numFmtId="49" fontId="15" fillId="6" borderId="5" xfId="0" applyNumberFormat="1" applyFont="1" applyFill="1" applyBorder="1" applyAlignment="1">
      <alignment vertical="center" wrapText="1"/>
    </xf>
    <xf numFmtId="49" fontId="15" fillId="6" borderId="0" xfId="0" applyNumberFormat="1" applyFont="1" applyFill="1" applyBorder="1" applyAlignment="1">
      <alignment vertical="center" wrapText="1"/>
    </xf>
    <xf numFmtId="49" fontId="15" fillId="6" borderId="17" xfId="0" applyNumberFormat="1" applyFont="1" applyFill="1" applyBorder="1" applyAlignment="1">
      <alignment vertical="center" wrapText="1"/>
    </xf>
    <xf numFmtId="49" fontId="15" fillId="6" borderId="11" xfId="0" applyNumberFormat="1" applyFont="1" applyFill="1" applyBorder="1" applyAlignment="1">
      <alignment vertical="center" wrapText="1"/>
    </xf>
    <xf numFmtId="49" fontId="15" fillId="6" borderId="12" xfId="0" applyNumberFormat="1" applyFont="1" applyFill="1" applyBorder="1" applyAlignment="1">
      <alignment vertical="center" wrapText="1"/>
    </xf>
    <xf numFmtId="49" fontId="15" fillId="6" borderId="0" xfId="0" applyNumberFormat="1" applyFont="1" applyFill="1" applyBorder="1" applyAlignment="1">
      <alignment vertical="center"/>
    </xf>
    <xf numFmtId="2" fontId="19" fillId="6" borderId="11" xfId="0" applyNumberFormat="1" applyFont="1" applyFill="1" applyBorder="1" applyAlignment="1">
      <alignment horizontal="justify" vertical="center"/>
    </xf>
    <xf numFmtId="49" fontId="19" fillId="6" borderId="17" xfId="0" applyNumberFormat="1" applyFont="1" applyFill="1" applyBorder="1" applyAlignment="1">
      <alignment horizontal="center" vertical="center"/>
    </xf>
    <xf numFmtId="49" fontId="19" fillId="6" borderId="3" xfId="0" applyNumberFormat="1" applyFont="1" applyFill="1" applyBorder="1" applyAlignment="1">
      <alignment horizontal="left" vertical="center"/>
    </xf>
    <xf numFmtId="49" fontId="19" fillId="6" borderId="6" xfId="0" applyNumberFormat="1" applyFont="1" applyFill="1" applyBorder="1" applyAlignment="1">
      <alignment horizontal="left" vertical="center"/>
    </xf>
    <xf numFmtId="49" fontId="15" fillId="6" borderId="11" xfId="0" applyNumberFormat="1" applyFont="1" applyFill="1" applyBorder="1" applyAlignment="1">
      <alignment horizontal="left" vertical="top" wrapText="1"/>
    </xf>
    <xf numFmtId="0" fontId="13" fillId="0" borderId="0" xfId="0" applyFont="1" applyBorder="1"/>
    <xf numFmtId="49" fontId="22" fillId="6" borderId="0" xfId="0" applyNumberFormat="1" applyFont="1" applyFill="1" applyAlignment="1">
      <alignment horizontal="left"/>
    </xf>
    <xf numFmtId="49" fontId="23" fillId="6" borderId="0" xfId="0" applyNumberFormat="1" applyFont="1" applyFill="1" applyAlignment="1">
      <alignment horizontal="center"/>
    </xf>
    <xf numFmtId="49" fontId="23" fillId="6" borderId="0" xfId="0" applyNumberFormat="1" applyFont="1" applyFill="1"/>
    <xf numFmtId="0" fontId="23" fillId="6" borderId="0" xfId="0" applyFont="1" applyFill="1" applyAlignment="1">
      <alignment horizontal="center"/>
    </xf>
    <xf numFmtId="0" fontId="23" fillId="6" borderId="0" xfId="0" applyFont="1" applyFill="1"/>
    <xf numFmtId="0" fontId="23" fillId="6" borderId="0" xfId="0" applyFont="1" applyFill="1" applyBorder="1"/>
    <xf numFmtId="0" fontId="24" fillId="6" borderId="0" xfId="0" applyFont="1" applyFill="1"/>
    <xf numFmtId="0" fontId="24" fillId="0" borderId="0" xfId="0" applyFont="1"/>
    <xf numFmtId="0" fontId="12" fillId="6" borderId="0" xfId="0" applyFont="1" applyFill="1" applyBorder="1" applyAlignment="1">
      <alignment horizontal="left" vertical="center" indent="1"/>
    </xf>
    <xf numFmtId="4" fontId="12" fillId="6" borderId="0" xfId="0" applyNumberFormat="1" applyFont="1" applyFill="1" applyBorder="1" applyAlignment="1">
      <alignment vertical="center"/>
    </xf>
    <xf numFmtId="49" fontId="12" fillId="6" borderId="0" xfId="0" applyNumberFormat="1" applyFont="1" applyFill="1" applyBorder="1" applyAlignment="1">
      <alignment vertical="top"/>
    </xf>
    <xf numFmtId="0" fontId="23" fillId="6" borderId="0" xfId="0" applyFont="1" applyFill="1" applyAlignment="1">
      <alignment horizontal="right"/>
    </xf>
    <xf numFmtId="4" fontId="23" fillId="6" borderId="0" xfId="0" applyNumberFormat="1" applyFont="1" applyFill="1" applyAlignment="1">
      <alignment horizontal="left"/>
    </xf>
    <xf numFmtId="4" fontId="23" fillId="6" borderId="0" xfId="0" applyNumberFormat="1" applyFont="1" applyFill="1" applyAlignment="1">
      <alignment horizontal="right"/>
    </xf>
    <xf numFmtId="9" fontId="25" fillId="6" borderId="0" xfId="0" applyNumberFormat="1" applyFont="1" applyFill="1" applyBorder="1" applyAlignment="1">
      <alignment horizontal="left"/>
    </xf>
    <xf numFmtId="4" fontId="5" fillId="0" borderId="1" xfId="1" applyNumberFormat="1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2" fontId="19" fillId="6" borderId="0" xfId="0" applyNumberFormat="1" applyFont="1" applyFill="1" applyBorder="1" applyAlignment="1">
      <alignment horizontal="left"/>
    </xf>
    <xf numFmtId="44" fontId="5" fillId="0" borderId="1" xfId="1" applyNumberFormat="1" applyFont="1" applyBorder="1" applyAlignment="1">
      <alignment horizontal="left" vertical="center" wrapText="1"/>
    </xf>
    <xf numFmtId="0" fontId="0" fillId="0" borderId="0" xfId="0" applyFill="1"/>
    <xf numFmtId="0" fontId="3" fillId="0" borderId="0" xfId="1" applyFont="1" applyAlignment="1"/>
    <xf numFmtId="0" fontId="0" fillId="0" borderId="0" xfId="0" applyBorder="1"/>
    <xf numFmtId="0" fontId="5" fillId="6" borderId="0" xfId="1" applyFont="1" applyFill="1" applyBorder="1" applyAlignment="1">
      <alignment horizontal="left" vertical="center" wrapText="1" shrinkToFit="1"/>
    </xf>
    <xf numFmtId="0" fontId="0" fillId="6" borderId="0" xfId="0" applyFill="1" applyBorder="1"/>
    <xf numFmtId="0" fontId="0" fillId="6" borderId="0" xfId="0" applyFill="1"/>
    <xf numFmtId="0" fontId="30" fillId="8" borderId="22" xfId="0" applyFont="1" applyFill="1" applyBorder="1" applyAlignment="1">
      <alignment horizontal="center" vertical="center"/>
    </xf>
    <xf numFmtId="0" fontId="30" fillId="8" borderId="23" xfId="0" applyFont="1" applyFill="1" applyBorder="1" applyAlignment="1">
      <alignment horizontal="center" vertical="center"/>
    </xf>
    <xf numFmtId="0" fontId="31" fillId="0" borderId="0" xfId="0" applyFont="1"/>
    <xf numFmtId="0" fontId="28" fillId="4" borderId="31" xfId="0" applyFont="1" applyFill="1" applyBorder="1"/>
    <xf numFmtId="0" fontId="28" fillId="4" borderId="32" xfId="0" applyFont="1" applyFill="1" applyBorder="1"/>
    <xf numFmtId="0" fontId="0" fillId="0" borderId="11" xfId="0" applyBorder="1"/>
    <xf numFmtId="0" fontId="27" fillId="0" borderId="0" xfId="0" applyFont="1" applyAlignment="1">
      <alignment horizontal="center"/>
    </xf>
    <xf numFmtId="0" fontId="32" fillId="0" borderId="0" xfId="0" applyFont="1" applyAlignment="1">
      <alignment horizontal="center" vertical="top"/>
    </xf>
    <xf numFmtId="4" fontId="36" fillId="4" borderId="33" xfId="0" applyNumberFormat="1" applyFont="1" applyFill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2" fillId="0" borderId="0" xfId="1" applyAlignment="1">
      <alignment horizontal="right" vertical="center" wrapText="1"/>
    </xf>
    <xf numFmtId="0" fontId="2" fillId="0" borderId="0" xfId="1" applyAlignment="1">
      <alignment vertical="center" wrapText="1"/>
    </xf>
    <xf numFmtId="0" fontId="3" fillId="0" borderId="0" xfId="1" applyFont="1" applyAlignment="1">
      <alignment horizontal="left"/>
    </xf>
    <xf numFmtId="0" fontId="2" fillId="0" borderId="0" xfId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4" xfId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4" borderId="0" xfId="1" applyFont="1" applyFill="1" applyAlignment="1">
      <alignment horizontal="center" vertical="center" wrapText="1"/>
    </xf>
    <xf numFmtId="49" fontId="18" fillId="5" borderId="6" xfId="0" applyNumberFormat="1" applyFont="1" applyFill="1" applyBorder="1" applyAlignment="1">
      <alignment horizontal="center" vertical="center"/>
    </xf>
    <xf numFmtId="49" fontId="18" fillId="5" borderId="8" xfId="0" applyNumberFormat="1" applyFont="1" applyFill="1" applyBorder="1" applyAlignment="1">
      <alignment horizontal="center" vertical="center"/>
    </xf>
    <xf numFmtId="49" fontId="18" fillId="6" borderId="4" xfId="0" applyNumberFormat="1" applyFont="1" applyFill="1" applyBorder="1" applyAlignment="1">
      <alignment horizontal="center" vertical="top"/>
    </xf>
    <xf numFmtId="0" fontId="15" fillId="6" borderId="4" xfId="0" applyFont="1" applyFill="1" applyBorder="1" applyAlignment="1">
      <alignment horizontal="center" vertical="top"/>
    </xf>
    <xf numFmtId="49" fontId="17" fillId="6" borderId="0" xfId="0" applyNumberFormat="1" applyFont="1" applyFill="1" applyAlignment="1">
      <alignment horizontal="center" vertical="top"/>
    </xf>
    <xf numFmtId="0" fontId="17" fillId="6" borderId="0" xfId="0" applyFont="1" applyFill="1" applyAlignment="1">
      <alignment horizontal="center" vertical="top"/>
    </xf>
    <xf numFmtId="49" fontId="18" fillId="6" borderId="19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 wrapText="1"/>
    </xf>
    <xf numFmtId="49" fontId="15" fillId="6" borderId="9" xfId="0" applyNumberFormat="1" applyFont="1" applyFill="1" applyBorder="1" applyAlignment="1">
      <alignment horizontal="left" vertical="top" wrapText="1"/>
    </xf>
    <xf numFmtId="49" fontId="15" fillId="6" borderId="4" xfId="0" applyNumberFormat="1" applyFont="1" applyFill="1" applyBorder="1" applyAlignment="1">
      <alignment horizontal="left" vertical="top" wrapText="1"/>
    </xf>
    <xf numFmtId="49" fontId="15" fillId="6" borderId="5" xfId="0" applyNumberFormat="1" applyFont="1" applyFill="1" applyBorder="1" applyAlignment="1">
      <alignment horizontal="left" vertical="top" wrapText="1"/>
    </xf>
    <xf numFmtId="49" fontId="15" fillId="6" borderId="10" xfId="0" applyNumberFormat="1" applyFont="1" applyFill="1" applyBorder="1" applyAlignment="1">
      <alignment horizontal="left" vertical="top" wrapText="1"/>
    </xf>
    <xf numFmtId="49" fontId="15" fillId="6" borderId="11" xfId="0" applyNumberFormat="1" applyFont="1" applyFill="1" applyBorder="1" applyAlignment="1">
      <alignment horizontal="left" vertical="top" wrapText="1"/>
    </xf>
    <xf numFmtId="49" fontId="15" fillId="6" borderId="12" xfId="0" applyNumberFormat="1" applyFont="1" applyFill="1" applyBorder="1" applyAlignment="1">
      <alignment horizontal="left" vertical="top" wrapText="1"/>
    </xf>
    <xf numFmtId="4" fontId="19" fillId="6" borderId="6" xfId="0" applyNumberFormat="1" applyFont="1" applyFill="1" applyBorder="1" applyAlignment="1">
      <alignment horizontal="right" vertical="center" indent="8"/>
    </xf>
    <xf numFmtId="4" fontId="19" fillId="6" borderId="8" xfId="0" applyNumberFormat="1" applyFont="1" applyFill="1" applyBorder="1" applyAlignment="1">
      <alignment horizontal="right" vertical="center" indent="8"/>
    </xf>
    <xf numFmtId="49" fontId="19" fillId="6" borderId="18" xfId="0" applyNumberFormat="1" applyFont="1" applyFill="1" applyBorder="1" applyAlignment="1">
      <alignment horizontal="justify" vertical="center" wrapText="1"/>
    </xf>
    <xf numFmtId="49" fontId="19" fillId="6" borderId="2" xfId="0" applyNumberFormat="1" applyFont="1" applyFill="1" applyBorder="1" applyAlignment="1">
      <alignment horizontal="justify" vertical="center" wrapText="1"/>
    </xf>
    <xf numFmtId="49" fontId="19" fillId="6" borderId="18" xfId="0" applyNumberFormat="1" applyFont="1" applyFill="1" applyBorder="1" applyAlignment="1">
      <alignment horizontal="center" vertical="center" wrapText="1"/>
    </xf>
    <xf numFmtId="49" fontId="19" fillId="6" borderId="2" xfId="0" applyNumberFormat="1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49" fontId="19" fillId="6" borderId="19" xfId="0" applyNumberFormat="1" applyFont="1" applyFill="1" applyBorder="1" applyAlignment="1">
      <alignment horizontal="center" vertical="center"/>
    </xf>
    <xf numFmtId="49" fontId="19" fillId="6" borderId="2" xfId="0" applyNumberFormat="1" applyFont="1" applyFill="1" applyBorder="1" applyAlignment="1">
      <alignment horizontal="center" vertical="center"/>
    </xf>
    <xf numFmtId="2" fontId="19" fillId="6" borderId="9" xfId="0" applyNumberFormat="1" applyFont="1" applyFill="1" applyBorder="1" applyAlignment="1">
      <alignment horizontal="justify" vertical="center"/>
    </xf>
    <xf numFmtId="2" fontId="19" fillId="6" borderId="5" xfId="0" applyNumberFormat="1" applyFont="1" applyFill="1" applyBorder="1" applyAlignment="1">
      <alignment horizontal="justify" vertical="center"/>
    </xf>
    <xf numFmtId="2" fontId="19" fillId="6" borderId="10" xfId="0" applyNumberFormat="1" applyFont="1" applyFill="1" applyBorder="1" applyAlignment="1">
      <alignment horizontal="justify" vertical="center"/>
    </xf>
    <xf numFmtId="2" fontId="19" fillId="6" borderId="12" xfId="0" applyNumberFormat="1" applyFont="1" applyFill="1" applyBorder="1" applyAlignment="1">
      <alignment horizontal="justify" vertical="center"/>
    </xf>
    <xf numFmtId="4" fontId="19" fillId="6" borderId="13" xfId="0" applyNumberFormat="1" applyFont="1" applyFill="1" applyBorder="1" applyAlignment="1">
      <alignment horizontal="right" vertical="center" indent="8"/>
    </xf>
    <xf numFmtId="4" fontId="19" fillId="6" borderId="14" xfId="0" applyNumberFormat="1" applyFont="1" applyFill="1" applyBorder="1" applyAlignment="1">
      <alignment horizontal="right" vertical="center" indent="8"/>
    </xf>
    <xf numFmtId="4" fontId="19" fillId="6" borderId="10" xfId="0" applyNumberFormat="1" applyFont="1" applyFill="1" applyBorder="1" applyAlignment="1">
      <alignment horizontal="right" vertical="center" indent="8"/>
    </xf>
    <xf numFmtId="4" fontId="19" fillId="6" borderId="12" xfId="0" applyNumberFormat="1" applyFont="1" applyFill="1" applyBorder="1" applyAlignment="1">
      <alignment horizontal="right" vertical="center" indent="8"/>
    </xf>
    <xf numFmtId="49" fontId="19" fillId="6" borderId="18" xfId="0" applyNumberFormat="1" applyFont="1" applyFill="1" applyBorder="1" applyAlignment="1">
      <alignment horizontal="center" vertical="center"/>
    </xf>
    <xf numFmtId="4" fontId="19" fillId="6" borderId="9" xfId="0" applyNumberFormat="1" applyFont="1" applyFill="1" applyBorder="1" applyAlignment="1">
      <alignment horizontal="right" vertical="center" indent="8"/>
    </xf>
    <xf numFmtId="4" fontId="19" fillId="6" borderId="5" xfId="0" applyNumberFormat="1" applyFont="1" applyFill="1" applyBorder="1" applyAlignment="1">
      <alignment horizontal="right" vertical="center" indent="8"/>
    </xf>
    <xf numFmtId="4" fontId="19" fillId="6" borderId="15" xfId="0" applyNumberFormat="1" applyFont="1" applyFill="1" applyBorder="1" applyAlignment="1">
      <alignment horizontal="right" vertical="center" indent="8"/>
    </xf>
    <xf numFmtId="4" fontId="19" fillId="6" borderId="16" xfId="0" applyNumberFormat="1" applyFont="1" applyFill="1" applyBorder="1" applyAlignment="1">
      <alignment horizontal="right" vertical="center" indent="8"/>
    </xf>
    <xf numFmtId="49" fontId="14" fillId="6" borderId="0" xfId="0" applyNumberFormat="1" applyFont="1" applyFill="1" applyBorder="1" applyAlignment="1">
      <alignment horizontal="center" vertical="top"/>
    </xf>
    <xf numFmtId="49" fontId="15" fillId="5" borderId="6" xfId="0" applyNumberFormat="1" applyFont="1" applyFill="1" applyBorder="1" applyAlignment="1">
      <alignment horizontal="center" vertical="top"/>
    </xf>
    <xf numFmtId="49" fontId="15" fillId="5" borderId="8" xfId="0" applyNumberFormat="1" applyFont="1" applyFill="1" applyBorder="1" applyAlignment="1">
      <alignment horizontal="center" vertical="top"/>
    </xf>
    <xf numFmtId="49" fontId="15" fillId="6" borderId="3" xfId="0" applyNumberFormat="1" applyFont="1" applyFill="1" applyBorder="1" applyAlignment="1">
      <alignment horizontal="center" vertical="center"/>
    </xf>
    <xf numFmtId="49" fontId="15" fillId="6" borderId="17" xfId="0" applyNumberFormat="1" applyFont="1" applyFill="1" applyBorder="1" applyAlignment="1">
      <alignment horizontal="center" vertical="center"/>
    </xf>
    <xf numFmtId="49" fontId="15" fillId="6" borderId="10" xfId="0" applyNumberFormat="1" applyFont="1" applyFill="1" applyBorder="1" applyAlignment="1">
      <alignment horizontal="center" vertical="center"/>
    </xf>
    <xf numFmtId="49" fontId="15" fillId="6" borderId="12" xfId="0" applyNumberFormat="1" applyFont="1" applyFill="1" applyBorder="1" applyAlignment="1">
      <alignment horizontal="center" vertical="center"/>
    </xf>
    <xf numFmtId="49" fontId="17" fillId="6" borderId="18" xfId="0" applyNumberFormat="1" applyFont="1" applyFill="1" applyBorder="1" applyAlignment="1">
      <alignment horizontal="center" vertical="center" wrapText="1"/>
    </xf>
    <xf numFmtId="49" fontId="17" fillId="6" borderId="2" xfId="0" applyNumberFormat="1" applyFont="1" applyFill="1" applyBorder="1" applyAlignment="1">
      <alignment horizontal="center" vertical="center" wrapText="1"/>
    </xf>
    <xf numFmtId="49" fontId="15" fillId="5" borderId="9" xfId="0" applyNumberFormat="1" applyFont="1" applyFill="1" applyBorder="1" applyAlignment="1">
      <alignment horizontal="center" vertical="center"/>
    </xf>
    <xf numFmtId="49" fontId="15" fillId="5" borderId="4" xfId="0" applyNumberFormat="1" applyFont="1" applyFill="1" applyBorder="1" applyAlignment="1">
      <alignment horizontal="center" vertical="center"/>
    </xf>
    <xf numFmtId="49" fontId="15" fillId="5" borderId="5" xfId="0" applyNumberFormat="1" applyFont="1" applyFill="1" applyBorder="1" applyAlignment="1">
      <alignment horizontal="center" vertical="center"/>
    </xf>
    <xf numFmtId="49" fontId="15" fillId="5" borderId="10" xfId="0" applyNumberFormat="1" applyFont="1" applyFill="1" applyBorder="1" applyAlignment="1">
      <alignment horizontal="center" vertical="center"/>
    </xf>
    <xf numFmtId="49" fontId="15" fillId="5" borderId="11" xfId="0" applyNumberFormat="1" applyFont="1" applyFill="1" applyBorder="1" applyAlignment="1">
      <alignment horizontal="center" vertical="center"/>
    </xf>
    <xf numFmtId="49" fontId="15" fillId="5" borderId="12" xfId="0" applyNumberFormat="1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top"/>
    </xf>
    <xf numFmtId="0" fontId="32" fillId="0" borderId="24" xfId="0" applyFont="1" applyBorder="1" applyAlignment="1">
      <alignment horizontal="left" vertical="center" indent="1"/>
    </xf>
    <xf numFmtId="0" fontId="32" fillId="0" borderId="27" xfId="0" applyFont="1" applyBorder="1" applyAlignment="1">
      <alignment horizontal="left" vertical="center" indent="1"/>
    </xf>
    <xf numFmtId="0" fontId="32" fillId="0" borderId="28" xfId="0" applyFont="1" applyBorder="1" applyAlignment="1">
      <alignment horizontal="left" vertical="center" wrapText="1" indent="1"/>
    </xf>
    <xf numFmtId="0" fontId="32" fillId="0" borderId="25" xfId="0" applyFont="1" applyBorder="1" applyAlignment="1">
      <alignment horizontal="left" vertical="center" wrapText="1" indent="1"/>
    </xf>
    <xf numFmtId="0" fontId="32" fillId="0" borderId="24" xfId="0" applyFont="1" applyBorder="1" applyAlignment="1">
      <alignment horizontal="left" vertical="center" wrapText="1" indent="1"/>
    </xf>
    <xf numFmtId="0" fontId="0" fillId="0" borderId="26" xfId="0" applyNumberFormat="1" applyBorder="1" applyAlignment="1">
      <alignment horizontal="center" vertical="center"/>
    </xf>
    <xf numFmtId="0" fontId="0" fillId="0" borderId="28" xfId="0" applyNumberFormat="1" applyBorder="1" applyAlignment="1">
      <alignment horizontal="center" vertical="center"/>
    </xf>
    <xf numFmtId="0" fontId="0" fillId="0" borderId="25" xfId="0" applyNumberFormat="1" applyBorder="1" applyAlignment="1">
      <alignment horizontal="center" vertical="center"/>
    </xf>
    <xf numFmtId="0" fontId="0" fillId="0" borderId="24" xfId="0" applyNumberFormat="1" applyBorder="1" applyAlignment="1">
      <alignment horizontal="center" vertical="center"/>
    </xf>
    <xf numFmtId="0" fontId="0" fillId="0" borderId="29" xfId="0" applyNumberFormat="1" applyBorder="1" applyAlignment="1">
      <alignment horizontal="center" vertical="center"/>
    </xf>
    <xf numFmtId="0" fontId="32" fillId="0" borderId="27" xfId="0" applyFont="1" applyBorder="1" applyAlignment="1">
      <alignment horizontal="left" vertical="center" wrapText="1" indent="1"/>
    </xf>
    <xf numFmtId="0" fontId="32" fillId="0" borderId="30" xfId="0" applyFont="1" applyBorder="1" applyAlignment="1">
      <alignment horizontal="left" vertical="center" wrapText="1" indent="1"/>
    </xf>
    <xf numFmtId="0" fontId="27" fillId="0" borderId="4" xfId="0" applyFont="1" applyBorder="1" applyAlignment="1">
      <alignment horizontal="center"/>
    </xf>
    <xf numFmtId="0" fontId="29" fillId="4" borderId="0" xfId="0" applyFont="1" applyFill="1" applyAlignment="1">
      <alignment horizontal="center"/>
    </xf>
    <xf numFmtId="0" fontId="35" fillId="0" borderId="27" xfId="1" applyFont="1" applyBorder="1" applyAlignment="1">
      <alignment horizontal="left" vertical="center" wrapText="1" indent="1" shrinkToFit="1"/>
    </xf>
    <xf numFmtId="4" fontId="33" fillId="0" borderId="25" xfId="0" applyNumberFormat="1" applyFont="1" applyBorder="1" applyAlignment="1">
      <alignment horizontal="right" vertical="center"/>
    </xf>
    <xf numFmtId="4" fontId="33" fillId="0" borderId="24" xfId="0" applyNumberFormat="1" applyFont="1" applyBorder="1" applyAlignment="1">
      <alignment horizontal="right" vertical="center"/>
    </xf>
    <xf numFmtId="4" fontId="33" fillId="0" borderId="27" xfId="0" applyNumberFormat="1" applyFont="1" applyBorder="1" applyAlignment="1">
      <alignment horizontal="right" vertical="center"/>
    </xf>
    <xf numFmtId="4" fontId="33" fillId="0" borderId="30" xfId="0" applyNumberFormat="1" applyFont="1" applyBorder="1" applyAlignment="1">
      <alignment horizontal="right" vertical="center"/>
    </xf>
    <xf numFmtId="0" fontId="30" fillId="8" borderId="22" xfId="0" applyFont="1" applyFill="1" applyBorder="1" applyAlignment="1">
      <alignment horizontal="center" vertical="center"/>
    </xf>
    <xf numFmtId="0" fontId="30" fillId="8" borderId="37" xfId="0" applyFont="1" applyFill="1" applyBorder="1" applyAlignment="1">
      <alignment horizontal="center" vertical="center"/>
    </xf>
    <xf numFmtId="0" fontId="30" fillId="8" borderId="38" xfId="0" applyFont="1" applyFill="1" applyBorder="1" applyAlignment="1">
      <alignment horizontal="center" vertical="center"/>
    </xf>
    <xf numFmtId="0" fontId="30" fillId="6" borderId="0" xfId="0" applyFont="1" applyFill="1" applyBorder="1" applyAlignment="1">
      <alignment horizontal="center" vertical="center"/>
    </xf>
    <xf numFmtId="0" fontId="30" fillId="6" borderId="11" xfId="0" applyFont="1" applyFill="1" applyBorder="1" applyAlignment="1">
      <alignment horizontal="center" vertical="center"/>
    </xf>
    <xf numFmtId="4" fontId="32" fillId="6" borderId="0" xfId="0" applyNumberFormat="1" applyFont="1" applyFill="1" applyBorder="1" applyAlignment="1">
      <alignment horizontal="right" vertical="center"/>
    </xf>
    <xf numFmtId="4" fontId="34" fillId="6" borderId="0" xfId="0" applyNumberFormat="1" applyFont="1" applyFill="1" applyBorder="1" applyAlignment="1">
      <alignment horizontal="right" vertical="center"/>
    </xf>
    <xf numFmtId="4" fontId="34" fillId="6" borderId="11" xfId="0" applyNumberFormat="1" applyFont="1" applyFill="1" applyBorder="1" applyAlignment="1">
      <alignment horizontal="right" vertical="center"/>
    </xf>
    <xf numFmtId="4" fontId="34" fillId="6" borderId="4" xfId="0" applyNumberFormat="1" applyFont="1" applyFill="1" applyBorder="1" applyAlignment="1">
      <alignment horizontal="right" vertical="center"/>
    </xf>
    <xf numFmtId="4" fontId="34" fillId="9" borderId="4" xfId="0" applyNumberFormat="1" applyFont="1" applyFill="1" applyBorder="1" applyAlignment="1">
      <alignment horizontal="right" vertical="center"/>
    </xf>
    <xf numFmtId="4" fontId="34" fillId="6" borderId="39" xfId="0" applyNumberFormat="1" applyFont="1" applyFill="1" applyBorder="1" applyAlignment="1">
      <alignment horizontal="right" vertical="center"/>
    </xf>
    <xf numFmtId="4" fontId="37" fillId="6" borderId="35" xfId="0" applyNumberFormat="1" applyFont="1" applyFill="1" applyBorder="1" applyAlignment="1">
      <alignment horizontal="center" vertical="center"/>
    </xf>
    <xf numFmtId="4" fontId="37" fillId="6" borderId="36" xfId="0" applyNumberFormat="1" applyFont="1" applyFill="1" applyBorder="1" applyAlignment="1">
      <alignment horizontal="center" vertical="center"/>
    </xf>
    <xf numFmtId="4" fontId="37" fillId="0" borderId="40" xfId="0" applyNumberFormat="1" applyFont="1" applyBorder="1" applyAlignment="1">
      <alignment horizontal="center" vertical="center"/>
    </xf>
    <xf numFmtId="4" fontId="37" fillId="0" borderId="41" xfId="0" applyNumberFormat="1" applyFont="1" applyBorder="1" applyAlignment="1">
      <alignment horizontal="center" vertical="center"/>
    </xf>
    <xf numFmtId="4" fontId="32" fillId="9" borderId="42" xfId="0" applyNumberFormat="1" applyFont="1" applyFill="1" applyBorder="1" applyAlignment="1">
      <alignment vertical="center"/>
    </xf>
    <xf numFmtId="4" fontId="32" fillId="6" borderId="43" xfId="0" applyNumberFormat="1" applyFont="1" applyFill="1" applyBorder="1" applyAlignment="1">
      <alignment vertical="center"/>
    </xf>
    <xf numFmtId="0" fontId="30" fillId="6" borderId="43" xfId="0" applyFont="1" applyFill="1" applyBorder="1" applyAlignment="1">
      <alignment horizontal="center" vertical="center"/>
    </xf>
    <xf numFmtId="0" fontId="30" fillId="6" borderId="44" xfId="0" applyFont="1" applyFill="1" applyBorder="1" applyAlignment="1">
      <alignment horizontal="center" vertical="center"/>
    </xf>
    <xf numFmtId="4" fontId="37" fillId="6" borderId="0" xfId="0" applyNumberFormat="1" applyFont="1" applyFill="1" applyBorder="1" applyAlignment="1">
      <alignment horizontal="center" vertical="center"/>
    </xf>
    <xf numFmtId="0" fontId="30" fillId="6" borderId="40" xfId="0" applyFont="1" applyFill="1" applyBorder="1" applyAlignment="1">
      <alignment horizontal="center" vertical="center"/>
    </xf>
    <xf numFmtId="4" fontId="37" fillId="6" borderId="11" xfId="0" applyNumberFormat="1" applyFont="1" applyFill="1" applyBorder="1" applyAlignment="1">
      <alignment horizontal="center" vertical="center"/>
    </xf>
    <xf numFmtId="0" fontId="30" fillId="6" borderId="41" xfId="0" applyFont="1" applyFill="1" applyBorder="1" applyAlignment="1">
      <alignment horizontal="center" vertical="center"/>
    </xf>
    <xf numFmtId="4" fontId="37" fillId="9" borderId="36" xfId="0" applyNumberFormat="1" applyFont="1" applyFill="1" applyBorder="1" applyAlignment="1">
      <alignment vertical="center"/>
    </xf>
    <xf numFmtId="4" fontId="37" fillId="9" borderId="0" xfId="0" applyNumberFormat="1" applyFont="1" applyFill="1" applyBorder="1" applyAlignment="1">
      <alignment vertical="center"/>
    </xf>
    <xf numFmtId="4" fontId="32" fillId="6" borderId="40" xfId="0" applyNumberFormat="1" applyFont="1" applyFill="1" applyBorder="1" applyAlignment="1">
      <alignment horizontal="right" vertical="center"/>
    </xf>
    <xf numFmtId="4" fontId="34" fillId="6" borderId="40" xfId="0" applyNumberFormat="1" applyFont="1" applyFill="1" applyBorder="1" applyAlignment="1">
      <alignment horizontal="right" vertical="center"/>
    </xf>
    <xf numFmtId="4" fontId="34" fillId="6" borderId="41" xfId="0" applyNumberFormat="1" applyFont="1" applyFill="1" applyBorder="1" applyAlignment="1">
      <alignment horizontal="right" vertical="center"/>
    </xf>
    <xf numFmtId="4" fontId="34" fillId="6" borderId="45" xfId="0" applyNumberFormat="1" applyFont="1" applyFill="1" applyBorder="1" applyAlignment="1">
      <alignment vertical="center"/>
    </xf>
    <xf numFmtId="4" fontId="34" fillId="9" borderId="4" xfId="0" applyNumberFormat="1" applyFont="1" applyFill="1" applyBorder="1" applyAlignment="1">
      <alignment vertical="center"/>
    </xf>
    <xf numFmtId="4" fontId="34" fillId="6" borderId="46" xfId="0" applyNumberFormat="1" applyFont="1" applyFill="1" applyBorder="1" applyAlignment="1">
      <alignment horizontal="right" vertical="center"/>
    </xf>
    <xf numFmtId="4" fontId="34" fillId="6" borderId="35" xfId="0" applyNumberFormat="1" applyFont="1" applyFill="1" applyBorder="1" applyAlignment="1">
      <alignment vertical="center"/>
    </xf>
    <xf numFmtId="4" fontId="37" fillId="0" borderId="0" xfId="0" applyNumberFormat="1" applyFont="1" applyBorder="1" applyAlignment="1">
      <alignment horizontal="center" vertical="center"/>
    </xf>
    <xf numFmtId="4" fontId="34" fillId="6" borderId="36" xfId="0" applyNumberFormat="1" applyFont="1" applyFill="1" applyBorder="1" applyAlignment="1">
      <alignment vertical="center"/>
    </xf>
    <xf numFmtId="4" fontId="37" fillId="0" borderId="11" xfId="0" applyNumberFormat="1" applyFont="1" applyBorder="1" applyAlignment="1">
      <alignment horizontal="center" vertical="center"/>
    </xf>
    <xf numFmtId="4" fontId="34" fillId="6" borderId="4" xfId="0" applyNumberFormat="1" applyFont="1" applyFill="1" applyBorder="1" applyAlignment="1">
      <alignment vertical="center"/>
    </xf>
    <xf numFmtId="4" fontId="34" fillId="9" borderId="46" xfId="0" applyNumberFormat="1" applyFont="1" applyFill="1" applyBorder="1" applyAlignment="1">
      <alignment horizontal="right" vertical="center"/>
    </xf>
    <xf numFmtId="4" fontId="34" fillId="6" borderId="0" xfId="0" applyNumberFormat="1" applyFont="1" applyFill="1" applyBorder="1" applyAlignment="1">
      <alignment vertical="center"/>
    </xf>
    <xf numFmtId="4" fontId="34" fillId="6" borderId="11" xfId="0" applyNumberFormat="1" applyFont="1" applyFill="1" applyBorder="1" applyAlignment="1">
      <alignment vertical="center"/>
    </xf>
    <xf numFmtId="4" fontId="34" fillId="0" borderId="40" xfId="0" applyNumberFormat="1" applyFont="1" applyBorder="1" applyAlignment="1">
      <alignment horizontal="right" vertical="center"/>
    </xf>
    <xf numFmtId="4" fontId="34" fillId="0" borderId="41" xfId="0" applyNumberFormat="1" applyFont="1" applyBorder="1" applyAlignment="1">
      <alignment horizontal="right" vertical="center"/>
    </xf>
    <xf numFmtId="4" fontId="34" fillId="6" borderId="47" xfId="0" applyNumberFormat="1" applyFont="1" applyFill="1" applyBorder="1" applyAlignment="1">
      <alignment vertical="center"/>
    </xf>
    <xf numFmtId="4" fontId="34" fillId="6" borderId="39" xfId="0" applyNumberFormat="1" applyFont="1" applyFill="1" applyBorder="1" applyAlignment="1">
      <alignment vertical="center"/>
    </xf>
    <xf numFmtId="4" fontId="34" fillId="6" borderId="48" xfId="0" applyNumberFormat="1" applyFont="1" applyFill="1" applyBorder="1" applyAlignment="1">
      <alignment horizontal="right" vertical="center"/>
    </xf>
    <xf numFmtId="4" fontId="37" fillId="9" borderId="4" xfId="0" applyNumberFormat="1" applyFont="1" applyFill="1" applyBorder="1" applyAlignment="1">
      <alignment horizontal="right" vertical="center"/>
    </xf>
    <xf numFmtId="4" fontId="37" fillId="6" borderId="4" xfId="0" applyNumberFormat="1" applyFont="1" applyFill="1" applyBorder="1" applyAlignment="1">
      <alignment horizontal="right" vertical="center"/>
    </xf>
    <xf numFmtId="4" fontId="37" fillId="0" borderId="35" xfId="0" applyNumberFormat="1" applyFont="1" applyBorder="1" applyAlignment="1">
      <alignment horizontal="center" vertical="center"/>
    </xf>
    <xf numFmtId="4" fontId="37" fillId="0" borderId="36" xfId="0" applyNumberFormat="1" applyFont="1" applyBorder="1" applyAlignment="1">
      <alignment horizontal="center" vertical="center"/>
    </xf>
    <xf numFmtId="4" fontId="37" fillId="9" borderId="0" xfId="0" applyNumberFormat="1" applyFont="1" applyFill="1" applyBorder="1" applyAlignment="1">
      <alignment horizontal="right" vertical="center"/>
    </xf>
    <xf numFmtId="4" fontId="37" fillId="6" borderId="0" xfId="0" applyNumberFormat="1" applyFont="1" applyFill="1" applyBorder="1" applyAlignment="1">
      <alignment horizontal="right" vertical="center"/>
    </xf>
    <xf numFmtId="4" fontId="37" fillId="6" borderId="39" xfId="0" applyNumberFormat="1" applyFont="1" applyFill="1" applyBorder="1" applyAlignment="1">
      <alignment horizontal="right" vertical="center"/>
    </xf>
    <xf numFmtId="4" fontId="37" fillId="0" borderId="48" xfId="0" applyNumberFormat="1" applyFont="1" applyBorder="1" applyAlignment="1">
      <alignment horizontal="center" vertical="center"/>
    </xf>
    <xf numFmtId="4" fontId="36" fillId="4" borderId="22" xfId="0" applyNumberFormat="1" applyFont="1" applyFill="1" applyBorder="1" applyAlignment="1">
      <alignment horizontal="center" vertical="center"/>
    </xf>
    <xf numFmtId="4" fontId="36" fillId="4" borderId="37" xfId="0" applyNumberFormat="1" applyFont="1" applyFill="1" applyBorder="1" applyAlignment="1">
      <alignment horizontal="center" vertical="center"/>
    </xf>
    <xf numFmtId="4" fontId="36" fillId="4" borderId="38" xfId="0" applyNumberFormat="1" applyFont="1" applyFill="1" applyBorder="1" applyAlignment="1">
      <alignment horizontal="center" vertical="center"/>
    </xf>
    <xf numFmtId="4" fontId="36" fillId="4" borderId="34" xfId="0" applyNumberFormat="1" applyFont="1" applyFill="1" applyBorder="1" applyAlignment="1">
      <alignment horizontal="center" vertical="center"/>
    </xf>
    <xf numFmtId="0" fontId="30" fillId="6" borderId="49" xfId="0" applyFont="1" applyFill="1" applyBorder="1" applyAlignment="1">
      <alignment horizontal="center" vertical="center"/>
    </xf>
    <xf numFmtId="0" fontId="30" fillId="6" borderId="35" xfId="0" applyFont="1" applyFill="1" applyBorder="1" applyAlignment="1">
      <alignment horizontal="center" vertical="center"/>
    </xf>
    <xf numFmtId="0" fontId="30" fillId="6" borderId="36" xfId="0" applyFont="1" applyFill="1" applyBorder="1" applyAlignment="1">
      <alignment horizontal="center" vertical="center"/>
    </xf>
    <xf numFmtId="4" fontId="32" fillId="6" borderId="35" xfId="0" applyNumberFormat="1" applyFont="1" applyFill="1" applyBorder="1" applyAlignment="1">
      <alignment horizontal="right" vertical="center"/>
    </xf>
    <xf numFmtId="4" fontId="34" fillId="6" borderId="35" xfId="0" applyNumberFormat="1" applyFont="1" applyFill="1" applyBorder="1" applyAlignment="1">
      <alignment horizontal="right" vertical="center"/>
    </xf>
    <xf numFmtId="4" fontId="34" fillId="6" borderId="36" xfId="0" applyNumberFormat="1" applyFont="1" applyFill="1" applyBorder="1" applyAlignment="1">
      <alignment horizontal="right" vertical="center"/>
    </xf>
    <xf numFmtId="4" fontId="34" fillId="6" borderId="45" xfId="0" applyNumberFormat="1" applyFont="1" applyFill="1" applyBorder="1" applyAlignment="1">
      <alignment horizontal="right" vertical="center"/>
    </xf>
    <xf numFmtId="4" fontId="37" fillId="6" borderId="45" xfId="0" applyNumberFormat="1" applyFont="1" applyFill="1" applyBorder="1" applyAlignment="1">
      <alignment horizontal="right" vertical="center"/>
    </xf>
    <xf numFmtId="4" fontId="37" fillId="6" borderId="46" xfId="0" applyNumberFormat="1" applyFont="1" applyFill="1" applyBorder="1" applyAlignment="1">
      <alignment horizontal="right" vertical="center"/>
    </xf>
    <xf numFmtId="4" fontId="37" fillId="0" borderId="35" xfId="0" applyNumberFormat="1" applyFont="1" applyBorder="1" applyAlignment="1">
      <alignment horizontal="right" vertical="center"/>
    </xf>
    <xf numFmtId="4" fontId="37" fillId="6" borderId="40" xfId="0" applyNumberFormat="1" applyFont="1" applyFill="1" applyBorder="1" applyAlignment="1">
      <alignment horizontal="right" vertical="center"/>
    </xf>
    <xf numFmtId="4" fontId="37" fillId="6" borderId="41" xfId="0" applyNumberFormat="1" applyFont="1" applyFill="1" applyBorder="1" applyAlignment="1">
      <alignment horizontal="right" vertical="center"/>
    </xf>
    <xf numFmtId="4" fontId="37" fillId="9" borderId="35" xfId="0" applyNumberFormat="1" applyFont="1" applyFill="1" applyBorder="1" applyAlignment="1">
      <alignment horizontal="right" vertical="center"/>
    </xf>
    <xf numFmtId="4" fontId="37" fillId="6" borderId="35" xfId="0" applyNumberFormat="1" applyFont="1" applyFill="1" applyBorder="1" applyAlignment="1">
      <alignment horizontal="right" vertical="center"/>
    </xf>
    <xf numFmtId="4" fontId="37" fillId="9" borderId="46" xfId="0" applyNumberFormat="1" applyFont="1" applyFill="1" applyBorder="1" applyAlignment="1">
      <alignment horizontal="right" vertical="center"/>
    </xf>
    <xf numFmtId="4" fontId="37" fillId="0" borderId="47" xfId="0" applyNumberFormat="1" applyFont="1" applyBorder="1" applyAlignment="1">
      <alignment horizontal="right" vertical="center"/>
    </xf>
    <xf numFmtId="4" fontId="37" fillId="0" borderId="39" xfId="0" applyNumberFormat="1" applyFont="1" applyBorder="1" applyAlignment="1">
      <alignment horizontal="center" vertical="center"/>
    </xf>
    <xf numFmtId="4" fontId="37" fillId="6" borderId="35" xfId="0" applyNumberFormat="1" applyFont="1" applyFill="1" applyBorder="1" applyAlignment="1">
      <alignment horizontal="right" vertical="center"/>
    </xf>
    <xf numFmtId="4" fontId="37" fillId="6" borderId="11" xfId="0" applyNumberFormat="1" applyFont="1" applyFill="1" applyBorder="1" applyAlignment="1">
      <alignment horizontal="right" vertical="center"/>
    </xf>
    <xf numFmtId="4" fontId="37" fillId="6" borderId="36" xfId="0" applyNumberFormat="1" applyFont="1" applyFill="1" applyBorder="1" applyAlignment="1">
      <alignment horizontal="right" vertical="center"/>
    </xf>
    <xf numFmtId="4" fontId="37" fillId="6" borderId="36" xfId="0" applyNumberFormat="1" applyFont="1" applyFill="1" applyBorder="1" applyAlignment="1">
      <alignment horizontal="right" vertical="center"/>
    </xf>
    <xf numFmtId="4" fontId="37" fillId="6" borderId="0" xfId="0" applyNumberFormat="1" applyFont="1" applyFill="1" applyBorder="1" applyAlignment="1">
      <alignment vertical="center"/>
    </xf>
    <xf numFmtId="4" fontId="37" fillId="6" borderId="11" xfId="0" applyNumberFormat="1" applyFont="1" applyFill="1" applyBorder="1" applyAlignment="1">
      <alignment vertical="center"/>
    </xf>
    <xf numFmtId="4" fontId="0" fillId="0" borderId="0" xfId="0" applyNumberFormat="1"/>
  </cellXfs>
  <cellStyles count="4">
    <cellStyle name="Normal" xfId="0" builtinId="0"/>
    <cellStyle name="Normal 2" xfId="1"/>
    <cellStyle name="Normal 3" xfId="2"/>
    <cellStyle name="Vírgula 2" xfId="3"/>
  </cellStyles>
  <dxfs count="0"/>
  <tableStyles count="0" defaultTableStyle="TableStyleMedium2" defaultPivotStyle="PivotStyleLight16"/>
  <colors>
    <mruColors>
      <color rgb="FF00FFFF"/>
      <color rgb="FFFF0000"/>
      <color rgb="FFFFCC66"/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2924175</xdr:colOff>
      <xdr:row>0</xdr:row>
      <xdr:rowOff>85725</xdr:rowOff>
    </xdr:from>
    <xdr:to>
      <xdr:col>3</xdr:col>
      <xdr:colOff>57150</xdr:colOff>
      <xdr:row>0</xdr:row>
      <xdr:rowOff>695325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xmlns="" spid="_x0000_s3073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uiza%20+%20pedro%20(96+169)/18.06.04%20-%20virgilio,%20pedro%20e%20luiza%20(licita&#231;&#227;o)%20=%2078.781,4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orçamentária 170"/>
      <sheetName val="cronograma"/>
      <sheetName val="cronograma prático"/>
    </sheetNames>
    <sheetDataSet>
      <sheetData sheetId="0">
        <row r="13">
          <cell r="H13">
            <v>1250.316</v>
          </cell>
        </row>
        <row r="15">
          <cell r="C15" t="str">
            <v>Concreto asfáltico usinado a quente - Blinder</v>
          </cell>
        </row>
        <row r="16">
          <cell r="C16" t="str">
            <v>Camada de rolamento em concreto betuminosos usinado quente - CBUQ</v>
          </cell>
        </row>
        <row r="22">
          <cell r="C22" t="str">
            <v>Tinta acrílica para sinalização visual de piso, com acabamento microtexturizado e antiderrapante</v>
          </cell>
        </row>
      </sheetData>
      <sheetData sheetId="1">
        <row r="32">
          <cell r="A32" t="str">
            <v>Canitar, 29 de maio de 2.018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opLeftCell="A16" workbookViewId="0">
      <selection activeCell="K20" sqref="K20"/>
    </sheetView>
  </sheetViews>
  <sheetFormatPr defaultRowHeight="12.75"/>
  <cols>
    <col min="1" max="2" width="8.7109375" style="1" customWidth="1"/>
    <col min="3" max="3" width="52.140625" style="1" customWidth="1"/>
    <col min="4" max="4" width="5.7109375" style="1" customWidth="1"/>
    <col min="5" max="8" width="11.7109375" style="1" customWidth="1"/>
    <col min="9" max="9" width="14.7109375" style="1" customWidth="1"/>
    <col min="10" max="10" width="9.140625" style="1"/>
    <col min="11" max="11" width="14.85546875" style="1" customWidth="1"/>
    <col min="12" max="257" width="9.140625" style="1"/>
    <col min="258" max="259" width="14.7109375" style="1" customWidth="1"/>
    <col min="260" max="260" width="52.140625" style="1" customWidth="1"/>
    <col min="261" max="265" width="14.7109375" style="1" customWidth="1"/>
    <col min="266" max="513" width="9.140625" style="1"/>
    <col min="514" max="515" width="14.7109375" style="1" customWidth="1"/>
    <col min="516" max="516" width="52.140625" style="1" customWidth="1"/>
    <col min="517" max="521" width="14.7109375" style="1" customWidth="1"/>
    <col min="522" max="769" width="9.140625" style="1"/>
    <col min="770" max="771" width="14.7109375" style="1" customWidth="1"/>
    <col min="772" max="772" width="52.140625" style="1" customWidth="1"/>
    <col min="773" max="777" width="14.7109375" style="1" customWidth="1"/>
    <col min="778" max="1025" width="9.140625" style="1"/>
    <col min="1026" max="1027" width="14.7109375" style="1" customWidth="1"/>
    <col min="1028" max="1028" width="52.140625" style="1" customWidth="1"/>
    <col min="1029" max="1033" width="14.7109375" style="1" customWidth="1"/>
    <col min="1034" max="1281" width="9.140625" style="1"/>
    <col min="1282" max="1283" width="14.7109375" style="1" customWidth="1"/>
    <col min="1284" max="1284" width="52.140625" style="1" customWidth="1"/>
    <col min="1285" max="1289" width="14.7109375" style="1" customWidth="1"/>
    <col min="1290" max="1537" width="9.140625" style="1"/>
    <col min="1538" max="1539" width="14.7109375" style="1" customWidth="1"/>
    <col min="1540" max="1540" width="52.140625" style="1" customWidth="1"/>
    <col min="1541" max="1545" width="14.7109375" style="1" customWidth="1"/>
    <col min="1546" max="1793" width="9.140625" style="1"/>
    <col min="1794" max="1795" width="14.7109375" style="1" customWidth="1"/>
    <col min="1796" max="1796" width="52.140625" style="1" customWidth="1"/>
    <col min="1797" max="1801" width="14.7109375" style="1" customWidth="1"/>
    <col min="1802" max="2049" width="9.140625" style="1"/>
    <col min="2050" max="2051" width="14.7109375" style="1" customWidth="1"/>
    <col min="2052" max="2052" width="52.140625" style="1" customWidth="1"/>
    <col min="2053" max="2057" width="14.7109375" style="1" customWidth="1"/>
    <col min="2058" max="2305" width="9.140625" style="1"/>
    <col min="2306" max="2307" width="14.7109375" style="1" customWidth="1"/>
    <col min="2308" max="2308" width="52.140625" style="1" customWidth="1"/>
    <col min="2309" max="2313" width="14.7109375" style="1" customWidth="1"/>
    <col min="2314" max="2561" width="9.140625" style="1"/>
    <col min="2562" max="2563" width="14.7109375" style="1" customWidth="1"/>
    <col min="2564" max="2564" width="52.140625" style="1" customWidth="1"/>
    <col min="2565" max="2569" width="14.7109375" style="1" customWidth="1"/>
    <col min="2570" max="2817" width="9.140625" style="1"/>
    <col min="2818" max="2819" width="14.7109375" style="1" customWidth="1"/>
    <col min="2820" max="2820" width="52.140625" style="1" customWidth="1"/>
    <col min="2821" max="2825" width="14.7109375" style="1" customWidth="1"/>
    <col min="2826" max="3073" width="9.140625" style="1"/>
    <col min="3074" max="3075" width="14.7109375" style="1" customWidth="1"/>
    <col min="3076" max="3076" width="52.140625" style="1" customWidth="1"/>
    <col min="3077" max="3081" width="14.7109375" style="1" customWidth="1"/>
    <col min="3082" max="3329" width="9.140625" style="1"/>
    <col min="3330" max="3331" width="14.7109375" style="1" customWidth="1"/>
    <col min="3332" max="3332" width="52.140625" style="1" customWidth="1"/>
    <col min="3333" max="3337" width="14.7109375" style="1" customWidth="1"/>
    <col min="3338" max="3585" width="9.140625" style="1"/>
    <col min="3586" max="3587" width="14.7109375" style="1" customWidth="1"/>
    <col min="3588" max="3588" width="52.140625" style="1" customWidth="1"/>
    <col min="3589" max="3593" width="14.7109375" style="1" customWidth="1"/>
    <col min="3594" max="3841" width="9.140625" style="1"/>
    <col min="3842" max="3843" width="14.7109375" style="1" customWidth="1"/>
    <col min="3844" max="3844" width="52.140625" style="1" customWidth="1"/>
    <col min="3845" max="3849" width="14.7109375" style="1" customWidth="1"/>
    <col min="3850" max="4097" width="9.140625" style="1"/>
    <col min="4098" max="4099" width="14.7109375" style="1" customWidth="1"/>
    <col min="4100" max="4100" width="52.140625" style="1" customWidth="1"/>
    <col min="4101" max="4105" width="14.7109375" style="1" customWidth="1"/>
    <col min="4106" max="4353" width="9.140625" style="1"/>
    <col min="4354" max="4355" width="14.7109375" style="1" customWidth="1"/>
    <col min="4356" max="4356" width="52.140625" style="1" customWidth="1"/>
    <col min="4357" max="4361" width="14.7109375" style="1" customWidth="1"/>
    <col min="4362" max="4609" width="9.140625" style="1"/>
    <col min="4610" max="4611" width="14.7109375" style="1" customWidth="1"/>
    <col min="4612" max="4612" width="52.140625" style="1" customWidth="1"/>
    <col min="4613" max="4617" width="14.7109375" style="1" customWidth="1"/>
    <col min="4618" max="4865" width="9.140625" style="1"/>
    <col min="4866" max="4867" width="14.7109375" style="1" customWidth="1"/>
    <col min="4868" max="4868" width="52.140625" style="1" customWidth="1"/>
    <col min="4869" max="4873" width="14.7109375" style="1" customWidth="1"/>
    <col min="4874" max="5121" width="9.140625" style="1"/>
    <col min="5122" max="5123" width="14.7109375" style="1" customWidth="1"/>
    <col min="5124" max="5124" width="52.140625" style="1" customWidth="1"/>
    <col min="5125" max="5129" width="14.7109375" style="1" customWidth="1"/>
    <col min="5130" max="5377" width="9.140625" style="1"/>
    <col min="5378" max="5379" width="14.7109375" style="1" customWidth="1"/>
    <col min="5380" max="5380" width="52.140625" style="1" customWidth="1"/>
    <col min="5381" max="5385" width="14.7109375" style="1" customWidth="1"/>
    <col min="5386" max="5633" width="9.140625" style="1"/>
    <col min="5634" max="5635" width="14.7109375" style="1" customWidth="1"/>
    <col min="5636" max="5636" width="52.140625" style="1" customWidth="1"/>
    <col min="5637" max="5641" width="14.7109375" style="1" customWidth="1"/>
    <col min="5642" max="5889" width="9.140625" style="1"/>
    <col min="5890" max="5891" width="14.7109375" style="1" customWidth="1"/>
    <col min="5892" max="5892" width="52.140625" style="1" customWidth="1"/>
    <col min="5893" max="5897" width="14.7109375" style="1" customWidth="1"/>
    <col min="5898" max="6145" width="9.140625" style="1"/>
    <col min="6146" max="6147" width="14.7109375" style="1" customWidth="1"/>
    <col min="6148" max="6148" width="52.140625" style="1" customWidth="1"/>
    <col min="6149" max="6153" width="14.7109375" style="1" customWidth="1"/>
    <col min="6154" max="6401" width="9.140625" style="1"/>
    <col min="6402" max="6403" width="14.7109375" style="1" customWidth="1"/>
    <col min="6404" max="6404" width="52.140625" style="1" customWidth="1"/>
    <col min="6405" max="6409" width="14.7109375" style="1" customWidth="1"/>
    <col min="6410" max="6657" width="9.140625" style="1"/>
    <col min="6658" max="6659" width="14.7109375" style="1" customWidth="1"/>
    <col min="6660" max="6660" width="52.140625" style="1" customWidth="1"/>
    <col min="6661" max="6665" width="14.7109375" style="1" customWidth="1"/>
    <col min="6666" max="6913" width="9.140625" style="1"/>
    <col min="6914" max="6915" width="14.7109375" style="1" customWidth="1"/>
    <col min="6916" max="6916" width="52.140625" style="1" customWidth="1"/>
    <col min="6917" max="6921" width="14.7109375" style="1" customWidth="1"/>
    <col min="6922" max="7169" width="9.140625" style="1"/>
    <col min="7170" max="7171" width="14.7109375" style="1" customWidth="1"/>
    <col min="7172" max="7172" width="52.140625" style="1" customWidth="1"/>
    <col min="7173" max="7177" width="14.7109375" style="1" customWidth="1"/>
    <col min="7178" max="7425" width="9.140625" style="1"/>
    <col min="7426" max="7427" width="14.7109375" style="1" customWidth="1"/>
    <col min="7428" max="7428" width="52.140625" style="1" customWidth="1"/>
    <col min="7429" max="7433" width="14.7109375" style="1" customWidth="1"/>
    <col min="7434" max="7681" width="9.140625" style="1"/>
    <col min="7682" max="7683" width="14.7109375" style="1" customWidth="1"/>
    <col min="7684" max="7684" width="52.140625" style="1" customWidth="1"/>
    <col min="7685" max="7689" width="14.7109375" style="1" customWidth="1"/>
    <col min="7690" max="7937" width="9.140625" style="1"/>
    <col min="7938" max="7939" width="14.7109375" style="1" customWidth="1"/>
    <col min="7940" max="7940" width="52.140625" style="1" customWidth="1"/>
    <col min="7941" max="7945" width="14.7109375" style="1" customWidth="1"/>
    <col min="7946" max="8193" width="9.140625" style="1"/>
    <col min="8194" max="8195" width="14.7109375" style="1" customWidth="1"/>
    <col min="8196" max="8196" width="52.140625" style="1" customWidth="1"/>
    <col min="8197" max="8201" width="14.7109375" style="1" customWidth="1"/>
    <col min="8202" max="8449" width="9.140625" style="1"/>
    <col min="8450" max="8451" width="14.7109375" style="1" customWidth="1"/>
    <col min="8452" max="8452" width="52.140625" style="1" customWidth="1"/>
    <col min="8453" max="8457" width="14.7109375" style="1" customWidth="1"/>
    <col min="8458" max="8705" width="9.140625" style="1"/>
    <col min="8706" max="8707" width="14.7109375" style="1" customWidth="1"/>
    <col min="8708" max="8708" width="52.140625" style="1" customWidth="1"/>
    <col min="8709" max="8713" width="14.7109375" style="1" customWidth="1"/>
    <col min="8714" max="8961" width="9.140625" style="1"/>
    <col min="8962" max="8963" width="14.7109375" style="1" customWidth="1"/>
    <col min="8964" max="8964" width="52.140625" style="1" customWidth="1"/>
    <col min="8965" max="8969" width="14.7109375" style="1" customWidth="1"/>
    <col min="8970" max="9217" width="9.140625" style="1"/>
    <col min="9218" max="9219" width="14.7109375" style="1" customWidth="1"/>
    <col min="9220" max="9220" width="52.140625" style="1" customWidth="1"/>
    <col min="9221" max="9225" width="14.7109375" style="1" customWidth="1"/>
    <col min="9226" max="9473" width="9.140625" style="1"/>
    <col min="9474" max="9475" width="14.7109375" style="1" customWidth="1"/>
    <col min="9476" max="9476" width="52.140625" style="1" customWidth="1"/>
    <col min="9477" max="9481" width="14.7109375" style="1" customWidth="1"/>
    <col min="9482" max="9729" width="9.140625" style="1"/>
    <col min="9730" max="9731" width="14.7109375" style="1" customWidth="1"/>
    <col min="9732" max="9732" width="52.140625" style="1" customWidth="1"/>
    <col min="9733" max="9737" width="14.7109375" style="1" customWidth="1"/>
    <col min="9738" max="9985" width="9.140625" style="1"/>
    <col min="9986" max="9987" width="14.7109375" style="1" customWidth="1"/>
    <col min="9988" max="9988" width="52.140625" style="1" customWidth="1"/>
    <col min="9989" max="9993" width="14.7109375" style="1" customWidth="1"/>
    <col min="9994" max="10241" width="9.140625" style="1"/>
    <col min="10242" max="10243" width="14.7109375" style="1" customWidth="1"/>
    <col min="10244" max="10244" width="52.140625" style="1" customWidth="1"/>
    <col min="10245" max="10249" width="14.7109375" style="1" customWidth="1"/>
    <col min="10250" max="10497" width="9.140625" style="1"/>
    <col min="10498" max="10499" width="14.7109375" style="1" customWidth="1"/>
    <col min="10500" max="10500" width="52.140625" style="1" customWidth="1"/>
    <col min="10501" max="10505" width="14.7109375" style="1" customWidth="1"/>
    <col min="10506" max="10753" width="9.140625" style="1"/>
    <col min="10754" max="10755" width="14.7109375" style="1" customWidth="1"/>
    <col min="10756" max="10756" width="52.140625" style="1" customWidth="1"/>
    <col min="10757" max="10761" width="14.7109375" style="1" customWidth="1"/>
    <col min="10762" max="11009" width="9.140625" style="1"/>
    <col min="11010" max="11011" width="14.7109375" style="1" customWidth="1"/>
    <col min="11012" max="11012" width="52.140625" style="1" customWidth="1"/>
    <col min="11013" max="11017" width="14.7109375" style="1" customWidth="1"/>
    <col min="11018" max="11265" width="9.140625" style="1"/>
    <col min="11266" max="11267" width="14.7109375" style="1" customWidth="1"/>
    <col min="11268" max="11268" width="52.140625" style="1" customWidth="1"/>
    <col min="11269" max="11273" width="14.7109375" style="1" customWidth="1"/>
    <col min="11274" max="11521" width="9.140625" style="1"/>
    <col min="11522" max="11523" width="14.7109375" style="1" customWidth="1"/>
    <col min="11524" max="11524" width="52.140625" style="1" customWidth="1"/>
    <col min="11525" max="11529" width="14.7109375" style="1" customWidth="1"/>
    <col min="11530" max="11777" width="9.140625" style="1"/>
    <col min="11778" max="11779" width="14.7109375" style="1" customWidth="1"/>
    <col min="11780" max="11780" width="52.140625" style="1" customWidth="1"/>
    <col min="11781" max="11785" width="14.7109375" style="1" customWidth="1"/>
    <col min="11786" max="12033" width="9.140625" style="1"/>
    <col min="12034" max="12035" width="14.7109375" style="1" customWidth="1"/>
    <col min="12036" max="12036" width="52.140625" style="1" customWidth="1"/>
    <col min="12037" max="12041" width="14.7109375" style="1" customWidth="1"/>
    <col min="12042" max="12289" width="9.140625" style="1"/>
    <col min="12290" max="12291" width="14.7109375" style="1" customWidth="1"/>
    <col min="12292" max="12292" width="52.140625" style="1" customWidth="1"/>
    <col min="12293" max="12297" width="14.7109375" style="1" customWidth="1"/>
    <col min="12298" max="12545" width="9.140625" style="1"/>
    <col min="12546" max="12547" width="14.7109375" style="1" customWidth="1"/>
    <col min="12548" max="12548" width="52.140625" style="1" customWidth="1"/>
    <col min="12549" max="12553" width="14.7109375" style="1" customWidth="1"/>
    <col min="12554" max="12801" width="9.140625" style="1"/>
    <col min="12802" max="12803" width="14.7109375" style="1" customWidth="1"/>
    <col min="12804" max="12804" width="52.140625" style="1" customWidth="1"/>
    <col min="12805" max="12809" width="14.7109375" style="1" customWidth="1"/>
    <col min="12810" max="13057" width="9.140625" style="1"/>
    <col min="13058" max="13059" width="14.7109375" style="1" customWidth="1"/>
    <col min="13060" max="13060" width="52.140625" style="1" customWidth="1"/>
    <col min="13061" max="13065" width="14.7109375" style="1" customWidth="1"/>
    <col min="13066" max="13313" width="9.140625" style="1"/>
    <col min="13314" max="13315" width="14.7109375" style="1" customWidth="1"/>
    <col min="13316" max="13316" width="52.140625" style="1" customWidth="1"/>
    <col min="13317" max="13321" width="14.7109375" style="1" customWidth="1"/>
    <col min="13322" max="13569" width="9.140625" style="1"/>
    <col min="13570" max="13571" width="14.7109375" style="1" customWidth="1"/>
    <col min="13572" max="13572" width="52.140625" style="1" customWidth="1"/>
    <col min="13573" max="13577" width="14.7109375" style="1" customWidth="1"/>
    <col min="13578" max="13825" width="9.140625" style="1"/>
    <col min="13826" max="13827" width="14.7109375" style="1" customWidth="1"/>
    <col min="13828" max="13828" width="52.140625" style="1" customWidth="1"/>
    <col min="13829" max="13833" width="14.7109375" style="1" customWidth="1"/>
    <col min="13834" max="14081" width="9.140625" style="1"/>
    <col min="14082" max="14083" width="14.7109375" style="1" customWidth="1"/>
    <col min="14084" max="14084" width="52.140625" style="1" customWidth="1"/>
    <col min="14085" max="14089" width="14.7109375" style="1" customWidth="1"/>
    <col min="14090" max="14337" width="9.140625" style="1"/>
    <col min="14338" max="14339" width="14.7109375" style="1" customWidth="1"/>
    <col min="14340" max="14340" width="52.140625" style="1" customWidth="1"/>
    <col min="14341" max="14345" width="14.7109375" style="1" customWidth="1"/>
    <col min="14346" max="14593" width="9.140625" style="1"/>
    <col min="14594" max="14595" width="14.7109375" style="1" customWidth="1"/>
    <col min="14596" max="14596" width="52.140625" style="1" customWidth="1"/>
    <col min="14597" max="14601" width="14.7109375" style="1" customWidth="1"/>
    <col min="14602" max="14849" width="9.140625" style="1"/>
    <col min="14850" max="14851" width="14.7109375" style="1" customWidth="1"/>
    <col min="14852" max="14852" width="52.140625" style="1" customWidth="1"/>
    <col min="14853" max="14857" width="14.7109375" style="1" customWidth="1"/>
    <col min="14858" max="15105" width="9.140625" style="1"/>
    <col min="15106" max="15107" width="14.7109375" style="1" customWidth="1"/>
    <col min="15108" max="15108" width="52.140625" style="1" customWidth="1"/>
    <col min="15109" max="15113" width="14.7109375" style="1" customWidth="1"/>
    <col min="15114" max="15361" width="9.140625" style="1"/>
    <col min="15362" max="15363" width="14.7109375" style="1" customWidth="1"/>
    <col min="15364" max="15364" width="52.140625" style="1" customWidth="1"/>
    <col min="15365" max="15369" width="14.7109375" style="1" customWidth="1"/>
    <col min="15370" max="15617" width="9.140625" style="1"/>
    <col min="15618" max="15619" width="14.7109375" style="1" customWidth="1"/>
    <col min="15620" max="15620" width="52.140625" style="1" customWidth="1"/>
    <col min="15621" max="15625" width="14.7109375" style="1" customWidth="1"/>
    <col min="15626" max="15873" width="9.140625" style="1"/>
    <col min="15874" max="15875" width="14.7109375" style="1" customWidth="1"/>
    <col min="15876" max="15876" width="52.140625" style="1" customWidth="1"/>
    <col min="15877" max="15881" width="14.7109375" style="1" customWidth="1"/>
    <col min="15882" max="16129" width="9.140625" style="1"/>
    <col min="16130" max="16131" width="14.7109375" style="1" customWidth="1"/>
    <col min="16132" max="16132" width="52.140625" style="1" customWidth="1"/>
    <col min="16133" max="16137" width="14.7109375" style="1" customWidth="1"/>
    <col min="16138" max="16384" width="9.140625" style="1"/>
  </cols>
  <sheetData>
    <row r="1" spans="1:11" ht="55.5" customHeight="1">
      <c r="A1" s="155"/>
      <c r="B1" s="156"/>
      <c r="C1" s="156"/>
      <c r="D1" s="156"/>
      <c r="E1" s="156"/>
      <c r="F1" s="156"/>
      <c r="G1" s="156"/>
      <c r="H1" s="156"/>
      <c r="I1" s="156"/>
    </row>
    <row r="2" spans="1:11" ht="15">
      <c r="A2" s="139" t="s">
        <v>17</v>
      </c>
      <c r="B2" s="139"/>
      <c r="C2" s="139"/>
      <c r="D2" s="139"/>
      <c r="E2" s="139"/>
      <c r="F2" s="139"/>
      <c r="G2" s="139"/>
      <c r="H2" s="139"/>
      <c r="I2" s="139"/>
    </row>
    <row r="3" spans="1:11" s="125" customFormat="1" ht="15" customHeight="1">
      <c r="A3" s="118" t="s">
        <v>69</v>
      </c>
      <c r="B3" s="119"/>
      <c r="C3" s="119"/>
      <c r="D3" s="120"/>
      <c r="E3" s="121"/>
      <c r="F3" s="122"/>
      <c r="G3" s="123"/>
      <c r="H3" s="49"/>
      <c r="I3" s="126"/>
      <c r="J3" s="124"/>
    </row>
    <row r="4" spans="1:11" s="125" customFormat="1" ht="15" customHeight="1">
      <c r="A4" s="118" t="s">
        <v>70</v>
      </c>
      <c r="B4" s="119"/>
      <c r="C4" s="119"/>
      <c r="D4" s="120"/>
      <c r="E4" s="121"/>
      <c r="F4" s="122"/>
      <c r="G4" s="123"/>
      <c r="H4" s="127"/>
      <c r="I4" s="126"/>
      <c r="J4" s="124"/>
    </row>
    <row r="5" spans="1:11" s="125" customFormat="1" ht="15" customHeight="1">
      <c r="A5" s="118" t="s">
        <v>71</v>
      </c>
      <c r="B5" s="119"/>
      <c r="C5" s="119"/>
      <c r="D5" s="128"/>
      <c r="E5" s="121"/>
      <c r="F5" s="122"/>
      <c r="G5" s="123"/>
      <c r="H5" s="127"/>
      <c r="I5" s="126"/>
      <c r="J5" s="124"/>
    </row>
    <row r="6" spans="1:11" s="125" customFormat="1" ht="15" customHeight="1">
      <c r="A6" s="118" t="s">
        <v>72</v>
      </c>
      <c r="B6" s="119"/>
      <c r="C6" s="119"/>
      <c r="D6" s="120"/>
      <c r="E6" s="121"/>
      <c r="F6" s="129"/>
      <c r="G6" s="123"/>
      <c r="H6" s="127"/>
      <c r="I6" s="126"/>
      <c r="J6" s="124"/>
    </row>
    <row r="7" spans="1:11" s="125" customFormat="1" ht="15" customHeight="1">
      <c r="A7" s="118" t="s">
        <v>73</v>
      </c>
      <c r="B7" s="119"/>
      <c r="C7" s="119"/>
      <c r="D7" s="130"/>
      <c r="F7" s="131"/>
      <c r="G7" s="132">
        <v>0.1</v>
      </c>
      <c r="H7" s="127"/>
      <c r="I7" s="49"/>
      <c r="J7" s="124"/>
    </row>
    <row r="8" spans="1:11" ht="15">
      <c r="A8" s="157"/>
      <c r="B8" s="157"/>
      <c r="C8" s="157"/>
      <c r="D8" s="157"/>
      <c r="E8" s="157"/>
      <c r="F8" s="157"/>
      <c r="G8" s="157"/>
      <c r="H8" s="157"/>
      <c r="I8" s="157"/>
    </row>
    <row r="9" spans="1:11" ht="15">
      <c r="A9" s="29" t="s">
        <v>34</v>
      </c>
      <c r="B9" s="29"/>
      <c r="C9" s="29"/>
      <c r="D9" s="29"/>
      <c r="E9" s="29"/>
      <c r="F9" s="29"/>
      <c r="G9" s="29"/>
      <c r="H9" s="30" t="s">
        <v>33</v>
      </c>
      <c r="I9" s="33">
        <v>0.1</v>
      </c>
    </row>
    <row r="10" spans="1:11" ht="23.25" customHeight="1">
      <c r="A10" s="166" t="s">
        <v>10</v>
      </c>
      <c r="B10" s="166"/>
      <c r="C10" s="166"/>
      <c r="D10" s="166"/>
      <c r="E10" s="166"/>
      <c r="F10" s="166"/>
      <c r="G10" s="166"/>
      <c r="H10" s="166"/>
      <c r="I10" s="166"/>
    </row>
    <row r="11" spans="1:11" ht="27" customHeight="1">
      <c r="A11" s="8" t="s">
        <v>0</v>
      </c>
      <c r="B11" s="28" t="s">
        <v>31</v>
      </c>
      <c r="C11" s="8" t="s">
        <v>1</v>
      </c>
      <c r="D11" s="28" t="s">
        <v>32</v>
      </c>
      <c r="E11" s="9" t="s">
        <v>2</v>
      </c>
      <c r="F11" s="9" t="s">
        <v>3</v>
      </c>
      <c r="G11" s="10" t="s">
        <v>11</v>
      </c>
      <c r="H11" s="10" t="s">
        <v>30</v>
      </c>
      <c r="I11" s="11" t="s">
        <v>12</v>
      </c>
    </row>
    <row r="12" spans="1:11" ht="15">
      <c r="A12" s="17" t="s">
        <v>18</v>
      </c>
      <c r="B12" s="18"/>
      <c r="C12" s="19" t="s">
        <v>19</v>
      </c>
      <c r="D12" s="20"/>
      <c r="E12" s="21"/>
      <c r="F12" s="21"/>
      <c r="G12" s="21"/>
      <c r="H12" s="21"/>
      <c r="I12" s="21"/>
    </row>
    <row r="13" spans="1:11" ht="17.100000000000001" customHeight="1">
      <c r="A13" s="2">
        <v>208020</v>
      </c>
      <c r="B13" s="3">
        <v>6</v>
      </c>
      <c r="C13" s="4" t="s">
        <v>6</v>
      </c>
      <c r="D13" s="5" t="s">
        <v>79</v>
      </c>
      <c r="E13" s="6">
        <v>266.95999999999998</v>
      </c>
      <c r="F13" s="6">
        <v>56.49</v>
      </c>
      <c r="G13" s="6">
        <v>323.45</v>
      </c>
      <c r="H13" s="6">
        <f>+G13*$I$9+G13</f>
        <v>355.79499999999996</v>
      </c>
      <c r="I13" s="6">
        <f>+H13*B13</f>
        <v>2134.7699999999995</v>
      </c>
      <c r="K13" s="31"/>
    </row>
    <row r="14" spans="1:11" ht="15">
      <c r="A14" s="17" t="s">
        <v>20</v>
      </c>
      <c r="B14" s="18"/>
      <c r="C14" s="19" t="s">
        <v>21</v>
      </c>
      <c r="D14" s="20"/>
      <c r="E14" s="21"/>
      <c r="F14" s="21"/>
      <c r="G14" s="21"/>
      <c r="H14" s="21"/>
      <c r="I14" s="21"/>
      <c r="K14" s="31"/>
    </row>
    <row r="15" spans="1:11" ht="17.100000000000001" customHeight="1">
      <c r="A15" s="2">
        <v>5401410</v>
      </c>
      <c r="B15" s="133">
        <f>5007.74+748.61</f>
        <v>5756.3499999999995</v>
      </c>
      <c r="C15" s="4" t="s">
        <v>14</v>
      </c>
      <c r="D15" s="5" t="s">
        <v>79</v>
      </c>
      <c r="E15" s="137" t="s">
        <v>80</v>
      </c>
      <c r="F15" s="6">
        <v>0.51</v>
      </c>
      <c r="G15" s="6">
        <v>0.51</v>
      </c>
      <c r="H15" s="6">
        <f>+G15*$I$9+G15</f>
        <v>0.56100000000000005</v>
      </c>
      <c r="I15" s="6">
        <f>+H15*B15</f>
        <v>3229.3123500000002</v>
      </c>
      <c r="K15" s="31"/>
    </row>
    <row r="16" spans="1:11" ht="17.100000000000001" customHeight="1">
      <c r="A16" s="2">
        <v>5403230</v>
      </c>
      <c r="B16" s="133">
        <f>+B15</f>
        <v>5756.3499999999995</v>
      </c>
      <c r="C16" s="4" t="s">
        <v>16</v>
      </c>
      <c r="D16" s="5" t="s">
        <v>79</v>
      </c>
      <c r="E16" s="6">
        <v>3.21</v>
      </c>
      <c r="F16" s="6">
        <v>0.06</v>
      </c>
      <c r="G16" s="6">
        <v>3.27</v>
      </c>
      <c r="H16" s="6">
        <f>+G16*$I$9+G16</f>
        <v>3.597</v>
      </c>
      <c r="I16" s="6">
        <f>+H16*B16</f>
        <v>20705.590949999998</v>
      </c>
      <c r="K16" s="31"/>
    </row>
    <row r="17" spans="1:11" ht="17.100000000000001" customHeight="1">
      <c r="A17" s="2">
        <v>5403200</v>
      </c>
      <c r="B17" s="27">
        <f>851.53*0.01+2862.95*0.01</f>
        <v>37.144800000000004</v>
      </c>
      <c r="C17" s="4" t="s">
        <v>15</v>
      </c>
      <c r="D17" s="5" t="s">
        <v>81</v>
      </c>
      <c r="E17" s="6">
        <v>707.54</v>
      </c>
      <c r="F17" s="6">
        <v>10.57</v>
      </c>
      <c r="G17" s="6">
        <v>718.11</v>
      </c>
      <c r="H17" s="6">
        <f>+G17*$I$9+G17</f>
        <v>789.92100000000005</v>
      </c>
      <c r="I17" s="6">
        <f>+H17*B17</f>
        <v>29341.457560800005</v>
      </c>
      <c r="K17" s="31"/>
    </row>
    <row r="18" spans="1:11" ht="27.95" customHeight="1">
      <c r="A18" s="2">
        <v>5403210</v>
      </c>
      <c r="B18" s="27">
        <f>+B15*0.03</f>
        <v>172.69049999999999</v>
      </c>
      <c r="C18" s="4" t="s">
        <v>76</v>
      </c>
      <c r="D18" s="5" t="s">
        <v>81</v>
      </c>
      <c r="E18" s="6">
        <v>663.6</v>
      </c>
      <c r="F18" s="6">
        <v>10.57</v>
      </c>
      <c r="G18" s="6">
        <v>674.17</v>
      </c>
      <c r="H18" s="6">
        <f>+G18*$I$9+G18</f>
        <v>741.58699999999999</v>
      </c>
      <c r="I18" s="6">
        <f>+H18*B18</f>
        <v>128065.02982349999</v>
      </c>
      <c r="K18" s="31"/>
    </row>
    <row r="19" spans="1:11" ht="15">
      <c r="A19" s="17" t="s">
        <v>22</v>
      </c>
      <c r="B19" s="24"/>
      <c r="C19" s="19" t="s">
        <v>23</v>
      </c>
      <c r="D19" s="20"/>
      <c r="E19" s="21"/>
      <c r="F19" s="21"/>
      <c r="G19" s="21"/>
      <c r="H19" s="21"/>
      <c r="I19" s="21"/>
      <c r="K19" s="31"/>
    </row>
    <row r="20" spans="1:11" ht="27.95" customHeight="1">
      <c r="A20" s="2">
        <v>3012010</v>
      </c>
      <c r="B20" s="25">
        <v>13</v>
      </c>
      <c r="C20" s="4" t="s">
        <v>9</v>
      </c>
      <c r="D20" s="5" t="s">
        <v>78</v>
      </c>
      <c r="E20" s="6">
        <v>568.82000000000005</v>
      </c>
      <c r="F20" s="6">
        <v>56.88</v>
      </c>
      <c r="G20" s="6">
        <v>625.70000000000005</v>
      </c>
      <c r="H20" s="6">
        <f>+G20*$I$9+G20</f>
        <v>688.2700000000001</v>
      </c>
      <c r="I20" s="6">
        <f>+H20*B20</f>
        <v>8947.510000000002</v>
      </c>
      <c r="K20" s="31"/>
    </row>
    <row r="21" spans="1:11" ht="27.95" customHeight="1">
      <c r="A21" s="2">
        <v>3004030</v>
      </c>
      <c r="B21" s="25">
        <f>+(1.25*2+1.6)*0.2*B20</f>
        <v>10.66</v>
      </c>
      <c r="C21" s="4" t="s">
        <v>7</v>
      </c>
      <c r="D21" s="5" t="s">
        <v>79</v>
      </c>
      <c r="E21" s="6">
        <v>75.77</v>
      </c>
      <c r="F21" s="6">
        <v>18.100000000000001</v>
      </c>
      <c r="G21" s="6">
        <v>93.87</v>
      </c>
      <c r="H21" s="6">
        <f>+G21*$I$9+G21</f>
        <v>103.25700000000001</v>
      </c>
      <c r="I21" s="6">
        <f>+H21*B21</f>
        <v>1100.7196200000001</v>
      </c>
      <c r="K21" s="31"/>
    </row>
    <row r="22" spans="1:11" ht="27.95" customHeight="1">
      <c r="A22" s="2">
        <v>3004070</v>
      </c>
      <c r="B22" s="25">
        <f>+B21</f>
        <v>10.66</v>
      </c>
      <c r="C22" s="4" t="s">
        <v>77</v>
      </c>
      <c r="D22" s="5" t="s">
        <v>4</v>
      </c>
      <c r="E22" s="6">
        <v>2.54</v>
      </c>
      <c r="F22" s="6">
        <v>6.38</v>
      </c>
      <c r="G22" s="6">
        <v>8.92</v>
      </c>
      <c r="H22" s="6">
        <f>+G22*$I$9+G22</f>
        <v>9.8119999999999994</v>
      </c>
      <c r="I22" s="6">
        <f>+H22*B22</f>
        <v>104.59591999999999</v>
      </c>
      <c r="K22" s="31"/>
    </row>
    <row r="23" spans="1:11" ht="15">
      <c r="A23" s="17" t="s">
        <v>24</v>
      </c>
      <c r="B23" s="26"/>
      <c r="C23" s="19" t="s">
        <v>29</v>
      </c>
      <c r="D23" s="20"/>
      <c r="E23" s="21"/>
      <c r="F23" s="21"/>
      <c r="G23" s="21"/>
      <c r="H23" s="21"/>
      <c r="I23" s="21"/>
      <c r="K23" s="31"/>
    </row>
    <row r="24" spans="1:11" ht="30" customHeight="1">
      <c r="A24" s="2">
        <v>3006050</v>
      </c>
      <c r="B24" s="27">
        <v>243</v>
      </c>
      <c r="C24" s="4" t="s">
        <v>8</v>
      </c>
      <c r="D24" s="5" t="s">
        <v>5</v>
      </c>
      <c r="E24" s="6">
        <v>22.81</v>
      </c>
      <c r="F24" s="6">
        <v>14.1</v>
      </c>
      <c r="G24" s="6">
        <v>36.909999999999997</v>
      </c>
      <c r="H24" s="6">
        <f>+G24*$I$9+G24</f>
        <v>40.600999999999999</v>
      </c>
      <c r="I24" s="6">
        <f>+H24*B24</f>
        <v>9866.0429999999997</v>
      </c>
      <c r="K24" s="31"/>
    </row>
    <row r="25" spans="1:11" ht="29.1" hidden="1" customHeight="1">
      <c r="A25" s="2">
        <v>504060</v>
      </c>
      <c r="B25" s="3">
        <v>44.13</v>
      </c>
      <c r="C25" s="4" t="e">
        <f>VLOOKUP(A25,#REF!,2,FALSE)</f>
        <v>#REF!</v>
      </c>
      <c r="D25" s="5" t="e">
        <f>VLOOKUP(A25,#REF!,3,FALSE)</f>
        <v>#REF!</v>
      </c>
      <c r="E25" s="6" t="e">
        <f>VLOOKUP(A25,#REF!,4,FALSE)</f>
        <v>#REF!</v>
      </c>
      <c r="F25" s="6" t="e">
        <f>VLOOKUP(A25,#REF!,5,FALSE)</f>
        <v>#REF!</v>
      </c>
      <c r="G25" s="6" t="e">
        <f>VLOOKUP(A25,#REF!,6,FALSE)</f>
        <v>#REF!</v>
      </c>
      <c r="H25" s="6"/>
      <c r="I25" s="6" t="e">
        <f t="shared" ref="I25:I27" si="0">G25*B25</f>
        <v>#REF!</v>
      </c>
    </row>
    <row r="26" spans="1:11" ht="29.1" hidden="1" customHeight="1">
      <c r="A26" s="2">
        <v>5401010</v>
      </c>
      <c r="B26" s="3">
        <v>1.64</v>
      </c>
      <c r="C26" s="4" t="e">
        <f>VLOOKUP(A26,#REF!,2,FALSE)</f>
        <v>#REF!</v>
      </c>
      <c r="D26" s="5" t="e">
        <f>VLOOKUP(A26,#REF!,3,FALSE)</f>
        <v>#REF!</v>
      </c>
      <c r="E26" s="6" t="e">
        <f>VLOOKUP(A26,#REF!,4,FALSE)</f>
        <v>#REF!</v>
      </c>
      <c r="F26" s="6" t="e">
        <f>VLOOKUP(A26,#REF!,5,FALSE)</f>
        <v>#REF!</v>
      </c>
      <c r="G26" s="6" t="e">
        <f>VLOOKUP(A26,#REF!,6,FALSE)</f>
        <v>#REF!</v>
      </c>
      <c r="H26" s="6"/>
      <c r="I26" s="6" t="e">
        <f t="shared" si="0"/>
        <v>#REF!</v>
      </c>
    </row>
    <row r="27" spans="1:11" ht="17.100000000000001" hidden="1" customHeight="1">
      <c r="A27" s="2">
        <v>1703080</v>
      </c>
      <c r="B27" s="3">
        <v>14.01</v>
      </c>
      <c r="C27" s="4" t="e">
        <f>VLOOKUP(A27,#REF!,2,FALSE)</f>
        <v>#REF!</v>
      </c>
      <c r="D27" s="5" t="e">
        <f>VLOOKUP(A27,#REF!,3,FALSE)</f>
        <v>#REF!</v>
      </c>
      <c r="E27" s="6" t="e">
        <f>VLOOKUP(A27,#REF!,4,FALSE)</f>
        <v>#REF!</v>
      </c>
      <c r="F27" s="6" t="e">
        <f>VLOOKUP(A27,#REF!,5,FALSE)</f>
        <v>#REF!</v>
      </c>
      <c r="G27" s="6" t="e">
        <f>VLOOKUP(A27,#REF!,6,FALSE)</f>
        <v>#REF!</v>
      </c>
      <c r="H27" s="6"/>
      <c r="I27" s="6" t="e">
        <f t="shared" si="0"/>
        <v>#REF!</v>
      </c>
    </row>
    <row r="28" spans="1:11" s="7" customFormat="1" ht="20.100000000000001" customHeight="1">
      <c r="A28" s="160"/>
      <c r="B28" s="161"/>
      <c r="C28" s="161"/>
      <c r="D28" s="161"/>
      <c r="E28" s="161"/>
      <c r="F28" s="162"/>
      <c r="G28" s="13" t="s">
        <v>13</v>
      </c>
      <c r="H28" s="13"/>
      <c r="I28" s="12">
        <f>I13+I15+I16+I17+I18+I20+I21+I22+I24</f>
        <v>203495.0292243</v>
      </c>
      <c r="K28" s="32"/>
    </row>
    <row r="29" spans="1:11" ht="12.75" customHeight="1">
      <c r="A29" s="156"/>
      <c r="B29" s="163"/>
      <c r="C29" s="163"/>
      <c r="D29" s="163"/>
      <c r="E29" s="163"/>
      <c r="F29" s="163"/>
      <c r="G29" s="163"/>
      <c r="H29" s="163"/>
      <c r="I29" s="163"/>
    </row>
    <row r="30" spans="1:11" ht="15">
      <c r="A30" s="164" t="s">
        <v>74</v>
      </c>
      <c r="B30" s="165"/>
      <c r="C30" s="165"/>
      <c r="D30" s="165"/>
      <c r="E30" s="165"/>
      <c r="F30" s="165"/>
      <c r="G30" s="165"/>
      <c r="H30" s="165"/>
      <c r="I30" s="165"/>
      <c r="K30" s="31"/>
    </row>
    <row r="31" spans="1:11" ht="36" customHeight="1">
      <c r="A31" s="158"/>
      <c r="B31" s="159"/>
      <c r="C31" s="159"/>
      <c r="D31" s="159"/>
      <c r="E31" s="159"/>
      <c r="F31" s="159"/>
      <c r="G31" s="159"/>
      <c r="H31" s="159"/>
      <c r="I31" s="159"/>
    </row>
    <row r="32" spans="1:11" ht="15">
      <c r="A32" s="7"/>
      <c r="B32" s="22"/>
      <c r="C32" s="134" t="s">
        <v>25</v>
      </c>
      <c r="D32" s="22"/>
      <c r="E32" s="153" t="s">
        <v>27</v>
      </c>
      <c r="F32" s="153"/>
      <c r="G32" s="153"/>
      <c r="H32" s="22"/>
      <c r="I32" s="22"/>
    </row>
    <row r="33" spans="1:9" ht="15">
      <c r="A33" s="14"/>
      <c r="B33" s="15"/>
      <c r="C33" s="135" t="s">
        <v>26</v>
      </c>
      <c r="D33" s="15"/>
      <c r="E33" s="154" t="s">
        <v>28</v>
      </c>
      <c r="F33" s="154"/>
      <c r="G33" s="154"/>
      <c r="H33" s="23"/>
      <c r="I33" s="15"/>
    </row>
    <row r="34" spans="1:9">
      <c r="A34" s="16"/>
    </row>
  </sheetData>
  <mergeCells count="9">
    <mergeCell ref="E32:G32"/>
    <mergeCell ref="E33:G33"/>
    <mergeCell ref="A1:I1"/>
    <mergeCell ref="A8:I8"/>
    <mergeCell ref="A31:I31"/>
    <mergeCell ref="A28:F28"/>
    <mergeCell ref="A29:I29"/>
    <mergeCell ref="A30:I30"/>
    <mergeCell ref="A10:I10"/>
  </mergeCells>
  <printOptions horizontalCentered="1"/>
  <pageMargins left="0.39370078740157483" right="1.6929133858267718" top="0.39370078740157483" bottom="0.39370078740157483" header="0.31496062992125984" footer="0.31496062992125984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52"/>
  <sheetViews>
    <sheetView topLeftCell="A7" workbookViewId="0">
      <selection activeCell="D37" sqref="D37:E37"/>
    </sheetView>
  </sheetViews>
  <sheetFormatPr defaultRowHeight="14.25"/>
  <cols>
    <col min="1" max="1" width="6.140625" style="99" customWidth="1"/>
    <col min="2" max="2" width="22.85546875" style="99" customWidth="1"/>
    <col min="3" max="3" width="18.7109375" style="99" customWidth="1"/>
    <col min="4" max="4" width="7.42578125" style="99" customWidth="1"/>
    <col min="5" max="5" width="15.7109375" style="100" customWidth="1"/>
    <col min="6" max="6" width="15.7109375" style="101" customWidth="1"/>
    <col min="7" max="8" width="15.7109375" style="34" customWidth="1"/>
    <col min="9" max="9" width="17.7109375" style="34" customWidth="1"/>
    <col min="10" max="11" width="12.140625" style="34" customWidth="1"/>
    <col min="12" max="13" width="9.140625" style="34"/>
    <col min="14" max="15" width="9.140625" style="36"/>
    <col min="16" max="16" width="13.140625" style="36" bestFit="1" customWidth="1"/>
    <col min="17" max="17" width="9.140625" style="34"/>
    <col min="18" max="18" width="11.5703125" style="34" bestFit="1" customWidth="1"/>
    <col min="19" max="16384" width="9.140625" style="34"/>
  </cols>
  <sheetData>
    <row r="1" spans="1:11" ht="18">
      <c r="A1" s="204" t="s">
        <v>40</v>
      </c>
      <c r="B1" s="204"/>
      <c r="C1" s="204"/>
      <c r="D1" s="204"/>
      <c r="E1" s="204"/>
      <c r="F1" s="204"/>
      <c r="G1" s="204"/>
      <c r="H1" s="204"/>
      <c r="I1" s="204"/>
      <c r="K1" s="35"/>
    </row>
    <row r="2" spans="1:11" ht="18">
      <c r="A2" s="104"/>
      <c r="B2" s="104"/>
      <c r="C2" s="104"/>
      <c r="D2" s="104"/>
      <c r="E2" s="104"/>
      <c r="F2" s="104"/>
      <c r="G2" s="104"/>
      <c r="H2" s="104"/>
      <c r="I2" s="104"/>
      <c r="K2" s="35"/>
    </row>
    <row r="3" spans="1:11">
      <c r="A3" s="37" t="s">
        <v>41</v>
      </c>
      <c r="B3" s="38"/>
      <c r="C3" s="38"/>
      <c r="D3" s="38"/>
      <c r="E3" s="38"/>
      <c r="F3" s="38"/>
      <c r="G3" s="205" t="s">
        <v>42</v>
      </c>
      <c r="H3" s="206"/>
      <c r="I3" s="39" t="s">
        <v>43</v>
      </c>
      <c r="K3" s="35"/>
    </row>
    <row r="4" spans="1:11">
      <c r="A4" s="37" t="s">
        <v>58</v>
      </c>
      <c r="B4" s="38"/>
      <c r="C4" s="38"/>
      <c r="D4" s="38"/>
      <c r="E4" s="38"/>
      <c r="F4" s="38"/>
      <c r="G4" s="207" t="s">
        <v>44</v>
      </c>
      <c r="H4" s="208"/>
      <c r="I4" s="211" t="s">
        <v>57</v>
      </c>
      <c r="K4" s="35"/>
    </row>
    <row r="5" spans="1:11">
      <c r="A5" s="37" t="s">
        <v>59</v>
      </c>
      <c r="B5" s="38"/>
      <c r="C5" s="38"/>
      <c r="D5" s="38"/>
      <c r="E5" s="38"/>
      <c r="F5" s="38"/>
      <c r="G5" s="209"/>
      <c r="H5" s="210"/>
      <c r="I5" s="212"/>
      <c r="K5" s="35"/>
    </row>
    <row r="6" spans="1:11">
      <c r="A6" s="40"/>
      <c r="B6" s="40"/>
      <c r="C6" s="40"/>
      <c r="D6" s="40"/>
      <c r="E6" s="40"/>
      <c r="F6" s="40"/>
      <c r="G6" s="40"/>
      <c r="H6" s="40"/>
      <c r="I6" s="40"/>
      <c r="K6" s="35"/>
    </row>
    <row r="7" spans="1:11">
      <c r="A7" s="41" t="s">
        <v>60</v>
      </c>
      <c r="B7" s="105"/>
      <c r="C7" s="105"/>
      <c r="D7" s="105"/>
      <c r="E7" s="106"/>
      <c r="F7" s="40"/>
      <c r="G7" s="213" t="s">
        <v>45</v>
      </c>
      <c r="H7" s="214"/>
      <c r="I7" s="215"/>
      <c r="K7" s="35"/>
    </row>
    <row r="8" spans="1:11">
      <c r="A8" s="42"/>
      <c r="B8" s="111" t="s">
        <v>61</v>
      </c>
      <c r="C8" s="107"/>
      <c r="D8" s="107"/>
      <c r="E8" s="108"/>
      <c r="F8" s="40"/>
      <c r="G8" s="216"/>
      <c r="H8" s="217"/>
      <c r="I8" s="218"/>
      <c r="K8" s="35"/>
    </row>
    <row r="9" spans="1:11">
      <c r="A9" s="43"/>
      <c r="B9" s="109"/>
      <c r="C9" s="109"/>
      <c r="D9" s="109"/>
      <c r="E9" s="110"/>
      <c r="F9" s="40"/>
      <c r="G9" s="44" t="s">
        <v>46</v>
      </c>
      <c r="H9" s="45"/>
      <c r="I9" s="46"/>
      <c r="K9" s="35"/>
    </row>
    <row r="10" spans="1:11">
      <c r="A10" s="40"/>
      <c r="B10" s="40"/>
      <c r="C10" s="40"/>
      <c r="D10" s="40"/>
      <c r="E10" s="40"/>
      <c r="F10" s="40"/>
      <c r="G10" s="175" t="s">
        <v>62</v>
      </c>
      <c r="H10" s="176"/>
      <c r="I10" s="177"/>
      <c r="K10" s="35"/>
    </row>
    <row r="11" spans="1:11">
      <c r="A11" s="40"/>
      <c r="B11" s="40"/>
      <c r="C11" s="40"/>
      <c r="D11" s="40"/>
      <c r="E11" s="40"/>
      <c r="F11" s="40"/>
      <c r="G11" s="178"/>
      <c r="H11" s="179"/>
      <c r="I11" s="180"/>
      <c r="K11" s="35"/>
    </row>
    <row r="12" spans="1:11">
      <c r="A12" s="40"/>
      <c r="B12" s="40"/>
      <c r="C12" s="40"/>
      <c r="D12" s="40"/>
      <c r="E12" s="40"/>
      <c r="F12" s="40"/>
      <c r="G12" s="116"/>
      <c r="H12" s="116"/>
      <c r="I12" s="116"/>
      <c r="J12" s="117"/>
      <c r="K12" s="35"/>
    </row>
    <row r="13" spans="1:11" s="50" customFormat="1" ht="12.75">
      <c r="A13" s="47" t="s">
        <v>35</v>
      </c>
      <c r="B13" s="167" t="s">
        <v>47</v>
      </c>
      <c r="C13" s="168"/>
      <c r="D13" s="47" t="s">
        <v>48</v>
      </c>
      <c r="E13" s="167" t="s">
        <v>49</v>
      </c>
      <c r="F13" s="168"/>
      <c r="G13" s="187" t="s">
        <v>50</v>
      </c>
      <c r="H13" s="188"/>
      <c r="I13" s="48" t="s">
        <v>13</v>
      </c>
      <c r="J13" s="49"/>
    </row>
    <row r="14" spans="1:11" s="50" customFormat="1" ht="12.75" customHeight="1">
      <c r="A14" s="51"/>
      <c r="B14" s="52"/>
      <c r="C14" s="53"/>
      <c r="D14" s="51"/>
      <c r="E14" s="173" t="s">
        <v>63</v>
      </c>
      <c r="F14" s="173" t="s">
        <v>64</v>
      </c>
      <c r="G14" s="173" t="s">
        <v>63</v>
      </c>
      <c r="H14" s="173" t="s">
        <v>64</v>
      </c>
      <c r="I14" s="54"/>
      <c r="J14" s="49"/>
    </row>
    <row r="15" spans="1:11" s="50" customFormat="1" ht="12.75">
      <c r="A15" s="51"/>
      <c r="B15" s="52"/>
      <c r="C15" s="53"/>
      <c r="D15" s="51"/>
      <c r="E15" s="174"/>
      <c r="F15" s="174"/>
      <c r="G15" s="174"/>
      <c r="H15" s="174"/>
      <c r="I15" s="54"/>
      <c r="J15" s="49"/>
    </row>
    <row r="16" spans="1:11" s="50" customFormat="1" ht="12.75" customHeight="1">
      <c r="A16" s="51"/>
      <c r="B16" s="52"/>
      <c r="C16" s="53"/>
      <c r="D16" s="51"/>
      <c r="E16" s="183" t="s">
        <v>65</v>
      </c>
      <c r="F16" s="185" t="s">
        <v>66</v>
      </c>
      <c r="G16" s="183" t="s">
        <v>65</v>
      </c>
      <c r="H16" s="185" t="s">
        <v>66</v>
      </c>
      <c r="I16" s="54"/>
      <c r="J16" s="49"/>
    </row>
    <row r="17" spans="1:13" s="50" customFormat="1" ht="12.75">
      <c r="A17" s="51"/>
      <c r="B17" s="52"/>
      <c r="C17" s="53"/>
      <c r="D17" s="51"/>
      <c r="E17" s="183"/>
      <c r="F17" s="185"/>
      <c r="G17" s="183"/>
      <c r="H17" s="185"/>
      <c r="I17" s="54"/>
      <c r="J17" s="49"/>
    </row>
    <row r="18" spans="1:13" s="50" customFormat="1" ht="12.75">
      <c r="A18" s="51"/>
      <c r="B18" s="52"/>
      <c r="C18" s="53"/>
      <c r="D18" s="51"/>
      <c r="E18" s="183"/>
      <c r="F18" s="185"/>
      <c r="G18" s="183"/>
      <c r="H18" s="185"/>
      <c r="I18" s="54"/>
      <c r="J18" s="49"/>
    </row>
    <row r="19" spans="1:13" s="50" customFormat="1" ht="12.75">
      <c r="A19" s="55"/>
      <c r="B19" s="56"/>
      <c r="C19" s="57"/>
      <c r="D19" s="55"/>
      <c r="E19" s="184"/>
      <c r="F19" s="186"/>
      <c r="G19" s="184"/>
      <c r="H19" s="186"/>
      <c r="I19" s="58"/>
      <c r="J19" s="49"/>
    </row>
    <row r="20" spans="1:13" s="50" customFormat="1" ht="15" customHeight="1">
      <c r="A20" s="189" t="s">
        <v>36</v>
      </c>
      <c r="B20" s="191" t="str">
        <f>+'Planilha orçamentária 170'!C12</f>
        <v>SERVIÇOS PRELIMINARES</v>
      </c>
      <c r="C20" s="192"/>
      <c r="D20" s="59" t="s">
        <v>4</v>
      </c>
      <c r="E20" s="200">
        <v>6</v>
      </c>
      <c r="F20" s="201"/>
      <c r="G20" s="200"/>
      <c r="H20" s="201"/>
      <c r="I20" s="60">
        <f>+E20</f>
        <v>6</v>
      </c>
      <c r="J20" s="49"/>
    </row>
    <row r="21" spans="1:13" s="50" customFormat="1" ht="15" customHeight="1">
      <c r="A21" s="199"/>
      <c r="B21" s="193"/>
      <c r="C21" s="194"/>
      <c r="D21" s="61" t="s">
        <v>51</v>
      </c>
      <c r="E21" s="202">
        <f>+'Planilha orçamentária 170'!K13</f>
        <v>0</v>
      </c>
      <c r="F21" s="203"/>
      <c r="G21" s="202"/>
      <c r="H21" s="203"/>
      <c r="I21" s="62">
        <f t="shared" ref="I21:I27" si="0">+E21</f>
        <v>0</v>
      </c>
      <c r="J21" s="49"/>
    </row>
    <row r="22" spans="1:13" s="50" customFormat="1" ht="15" customHeight="1">
      <c r="A22" s="189" t="s">
        <v>37</v>
      </c>
      <c r="B22" s="191" t="str">
        <f>+'Planilha orçamentária 170'!C14</f>
        <v>RECAPEAMENTO ASFÁLTICO</v>
      </c>
      <c r="C22" s="192"/>
      <c r="D22" s="63" t="s">
        <v>4</v>
      </c>
      <c r="E22" s="195">
        <f>+'Planilha orçamentária 170'!B15</f>
        <v>5756.3499999999995</v>
      </c>
      <c r="F22" s="196"/>
      <c r="G22" s="195"/>
      <c r="H22" s="196"/>
      <c r="I22" s="64">
        <f t="shared" si="0"/>
        <v>5756.3499999999995</v>
      </c>
      <c r="J22" s="49"/>
    </row>
    <row r="23" spans="1:13" s="50" customFormat="1" ht="15" customHeight="1">
      <c r="A23" s="199"/>
      <c r="B23" s="193"/>
      <c r="C23" s="194"/>
      <c r="D23" s="65" t="s">
        <v>51</v>
      </c>
      <c r="E23" s="197">
        <f>+'Planilha orçamentária 170'!K14</f>
        <v>0</v>
      </c>
      <c r="F23" s="198"/>
      <c r="G23" s="197"/>
      <c r="H23" s="198"/>
      <c r="I23" s="66">
        <f t="shared" si="0"/>
        <v>0</v>
      </c>
      <c r="J23" s="49"/>
    </row>
    <row r="24" spans="1:13" s="50" customFormat="1" ht="15" customHeight="1">
      <c r="A24" s="189" t="s">
        <v>38</v>
      </c>
      <c r="B24" s="191" t="str">
        <f>+'Planilha orçamentária 170'!C19</f>
        <v>ACESSIBILIDADE</v>
      </c>
      <c r="C24" s="192"/>
      <c r="D24" s="59" t="s">
        <v>39</v>
      </c>
      <c r="E24" s="200">
        <f>+'Planilha orçamentária 170'!B20</f>
        <v>13</v>
      </c>
      <c r="F24" s="201"/>
      <c r="G24" s="200"/>
      <c r="H24" s="201"/>
      <c r="I24" s="60">
        <f t="shared" si="0"/>
        <v>13</v>
      </c>
      <c r="J24" s="49"/>
    </row>
    <row r="25" spans="1:13" s="50" customFormat="1" ht="15" customHeight="1">
      <c r="A25" s="199"/>
      <c r="B25" s="193"/>
      <c r="C25" s="194"/>
      <c r="D25" s="61" t="s">
        <v>51</v>
      </c>
      <c r="E25" s="202">
        <f>+'Planilha orçamentária 170'!K19</f>
        <v>0</v>
      </c>
      <c r="F25" s="203"/>
      <c r="G25" s="202"/>
      <c r="H25" s="203"/>
      <c r="I25" s="62">
        <f t="shared" si="0"/>
        <v>0</v>
      </c>
      <c r="J25" s="49"/>
    </row>
    <row r="26" spans="1:13" s="50" customFormat="1" ht="15" customHeight="1">
      <c r="A26" s="189" t="s">
        <v>56</v>
      </c>
      <c r="B26" s="191" t="str">
        <f>+'Planilha orçamentária 170'!C23</f>
        <v>SINALIZAÇÃO VIÁRIA</v>
      </c>
      <c r="C26" s="192"/>
      <c r="D26" s="63" t="s">
        <v>5</v>
      </c>
      <c r="E26" s="195">
        <f>+'Planilha orçamentária 170'!B24</f>
        <v>243</v>
      </c>
      <c r="F26" s="196"/>
      <c r="G26" s="195"/>
      <c r="H26" s="196"/>
      <c r="I26" s="64">
        <f t="shared" si="0"/>
        <v>243</v>
      </c>
      <c r="J26" s="49"/>
      <c r="K26" s="67"/>
      <c r="L26" s="67"/>
      <c r="M26" s="67"/>
    </row>
    <row r="27" spans="1:13" s="50" customFormat="1" ht="15" customHeight="1">
      <c r="A27" s="190"/>
      <c r="B27" s="193"/>
      <c r="C27" s="194"/>
      <c r="D27" s="68" t="s">
        <v>51</v>
      </c>
      <c r="E27" s="197">
        <f>+'Planilha orçamentária 170'!K23</f>
        <v>0</v>
      </c>
      <c r="F27" s="198"/>
      <c r="G27" s="197"/>
      <c r="H27" s="198"/>
      <c r="I27" s="69">
        <f t="shared" si="0"/>
        <v>0</v>
      </c>
      <c r="J27" s="49"/>
      <c r="K27" s="67"/>
      <c r="L27" s="67"/>
      <c r="M27" s="67"/>
    </row>
    <row r="28" spans="1:13" s="50" customFormat="1" ht="15" customHeight="1">
      <c r="A28" s="114" t="s">
        <v>67</v>
      </c>
      <c r="B28" s="112"/>
      <c r="C28" s="112"/>
      <c r="D28" s="113"/>
      <c r="E28" s="102"/>
      <c r="F28" s="103"/>
      <c r="G28" s="102"/>
      <c r="H28" s="103"/>
      <c r="I28" s="66"/>
      <c r="J28" s="49"/>
      <c r="K28" s="67"/>
      <c r="L28" s="67"/>
      <c r="M28" s="67"/>
    </row>
    <row r="29" spans="1:13" s="50" customFormat="1" ht="15" customHeight="1">
      <c r="A29" s="115" t="s">
        <v>68</v>
      </c>
      <c r="B29" s="71"/>
      <c r="C29" s="71"/>
      <c r="D29" s="72"/>
      <c r="E29" s="181">
        <v>200000</v>
      </c>
      <c r="F29" s="182"/>
      <c r="G29" s="181"/>
      <c r="H29" s="182"/>
      <c r="I29" s="73">
        <f>+E29+G29</f>
        <v>200000</v>
      </c>
      <c r="J29" s="49"/>
      <c r="L29" s="67"/>
      <c r="M29" s="67"/>
    </row>
    <row r="30" spans="1:13" s="50" customFormat="1" ht="15" customHeight="1">
      <c r="A30" s="115" t="s">
        <v>52</v>
      </c>
      <c r="B30" s="71"/>
      <c r="C30" s="71"/>
      <c r="D30" s="72"/>
      <c r="E30" s="181">
        <v>3495.03</v>
      </c>
      <c r="F30" s="182"/>
      <c r="G30" s="181"/>
      <c r="H30" s="182"/>
      <c r="I30" s="73">
        <f>+E30</f>
        <v>3495.03</v>
      </c>
      <c r="J30" s="49"/>
      <c r="L30" s="67"/>
    </row>
    <row r="31" spans="1:13" s="50" customFormat="1" ht="15" customHeight="1">
      <c r="A31" s="70" t="s">
        <v>13</v>
      </c>
      <c r="B31" s="71"/>
      <c r="C31" s="71"/>
      <c r="D31" s="72"/>
      <c r="E31" s="181">
        <f>SUM(E29:E30)</f>
        <v>203495.03</v>
      </c>
      <c r="F31" s="182"/>
      <c r="G31" s="181"/>
      <c r="H31" s="182"/>
      <c r="I31" s="73">
        <f>SUM(I29:I30)</f>
        <v>203495.03</v>
      </c>
      <c r="J31" s="49"/>
      <c r="L31" s="67"/>
    </row>
    <row r="32" spans="1:13" s="50" customFormat="1" ht="14.25" customHeight="1">
      <c r="A32" s="74"/>
      <c r="B32" s="75"/>
      <c r="C32" s="75"/>
      <c r="D32" s="76"/>
      <c r="E32" s="77"/>
      <c r="F32" s="77"/>
      <c r="G32" s="77"/>
      <c r="H32" s="77"/>
      <c r="I32" s="78"/>
      <c r="J32" s="49"/>
    </row>
    <row r="33" spans="1:18" ht="14.25" customHeight="1">
      <c r="A33" s="136" t="str">
        <f>'Planilha orçamentária 170'!A30:I30</f>
        <v>Canitar, 23 de maio de 2.018</v>
      </c>
      <c r="B33" s="79"/>
      <c r="C33" s="79"/>
      <c r="D33" s="79"/>
      <c r="E33" s="83"/>
      <c r="F33" s="84"/>
      <c r="G33" s="85"/>
      <c r="H33" s="86"/>
      <c r="I33" s="87"/>
      <c r="J33" s="35"/>
      <c r="K33" s="35"/>
      <c r="P33" s="81"/>
      <c r="Q33" s="80"/>
      <c r="R33" s="80"/>
    </row>
    <row r="34" spans="1:18" ht="14.25" customHeight="1">
      <c r="A34" s="82"/>
      <c r="B34" s="79"/>
      <c r="C34" s="79"/>
      <c r="D34" s="79"/>
      <c r="E34" s="88"/>
      <c r="F34" s="89"/>
      <c r="G34" s="85"/>
      <c r="H34" s="85"/>
      <c r="I34" s="90"/>
      <c r="J34" s="35"/>
      <c r="K34" s="35"/>
      <c r="P34" s="81"/>
      <c r="Q34" s="80"/>
      <c r="R34" s="80"/>
    </row>
    <row r="35" spans="1:18" ht="14.25" customHeight="1">
      <c r="A35" s="82"/>
      <c r="B35" s="79"/>
      <c r="C35" s="79"/>
      <c r="D35" s="79"/>
      <c r="E35" s="88"/>
      <c r="F35" s="89"/>
      <c r="G35" s="86"/>
      <c r="H35" s="86"/>
      <c r="I35" s="86"/>
      <c r="J35" s="35"/>
      <c r="K35" s="35"/>
      <c r="P35" s="81"/>
      <c r="Q35" s="80"/>
      <c r="R35" s="80"/>
    </row>
    <row r="36" spans="1:18" ht="14.25" customHeight="1">
      <c r="A36" s="82"/>
      <c r="B36" s="79"/>
      <c r="C36" s="79"/>
      <c r="D36" s="79"/>
      <c r="E36" s="88"/>
      <c r="F36" s="89"/>
      <c r="G36" s="86"/>
      <c r="H36" s="86"/>
      <c r="I36" s="86"/>
      <c r="J36" s="35"/>
      <c r="K36" s="35"/>
      <c r="P36" s="81"/>
      <c r="Q36" s="80"/>
      <c r="R36" s="80"/>
    </row>
    <row r="37" spans="1:18" ht="14.25" customHeight="1">
      <c r="A37" s="79"/>
      <c r="B37" s="79"/>
      <c r="C37" s="79"/>
      <c r="D37" s="91"/>
      <c r="E37" s="92"/>
      <c r="F37" s="93"/>
      <c r="G37" s="86"/>
      <c r="H37" s="94">
        <v>250000</v>
      </c>
      <c r="I37" s="87" t="e">
        <f>+I40-#REF!</f>
        <v>#REF!</v>
      </c>
      <c r="J37" s="35"/>
      <c r="K37" s="35"/>
      <c r="P37" s="81"/>
      <c r="Q37" s="80"/>
      <c r="R37" s="80"/>
    </row>
    <row r="38" spans="1:18" ht="14.25" customHeight="1">
      <c r="A38" s="79"/>
      <c r="B38" s="79"/>
      <c r="C38" s="79"/>
      <c r="D38" s="169" t="s">
        <v>25</v>
      </c>
      <c r="E38" s="169"/>
      <c r="F38" s="169"/>
      <c r="G38" s="86"/>
      <c r="H38" s="170" t="s">
        <v>53</v>
      </c>
      <c r="I38" s="170"/>
      <c r="J38" s="35"/>
      <c r="K38" s="35"/>
      <c r="P38" s="81"/>
      <c r="Q38" s="80"/>
      <c r="R38" s="80"/>
    </row>
    <row r="39" spans="1:18" ht="14.25" customHeight="1">
      <c r="A39" s="95"/>
      <c r="B39" s="95"/>
      <c r="C39" s="95"/>
      <c r="D39" s="171" t="s">
        <v>54</v>
      </c>
      <c r="E39" s="171"/>
      <c r="F39" s="171"/>
      <c r="G39" s="35"/>
      <c r="H39" s="172" t="s">
        <v>55</v>
      </c>
      <c r="I39" s="172"/>
      <c r="J39" s="35"/>
      <c r="K39" s="35"/>
    </row>
    <row r="40" spans="1:18" ht="14.25" customHeight="1">
      <c r="A40" s="95"/>
      <c r="B40" s="95"/>
      <c r="C40" s="95"/>
      <c r="D40" s="171" t="s">
        <v>75</v>
      </c>
      <c r="E40" s="171"/>
      <c r="F40" s="171"/>
      <c r="G40" s="35"/>
      <c r="H40" s="35"/>
      <c r="I40" s="96" t="e">
        <f>+#REF!</f>
        <v>#REF!</v>
      </c>
      <c r="J40" s="35"/>
      <c r="K40" s="35"/>
    </row>
    <row r="41" spans="1:18" ht="14.25" customHeight="1">
      <c r="A41" s="95"/>
      <c r="B41" s="95"/>
      <c r="C41" s="95"/>
      <c r="D41" s="95"/>
      <c r="E41" s="97"/>
      <c r="F41" s="98"/>
      <c r="G41" s="35"/>
      <c r="H41" s="35"/>
      <c r="I41" s="35"/>
      <c r="J41" s="35"/>
      <c r="K41" s="35"/>
    </row>
    <row r="42" spans="1:18" ht="14.25" customHeight="1">
      <c r="A42" s="95"/>
      <c r="B42" s="95"/>
      <c r="C42" s="95"/>
      <c r="D42" s="95"/>
      <c r="E42" s="97"/>
      <c r="F42" s="98"/>
      <c r="G42" s="35"/>
      <c r="H42" s="35"/>
      <c r="I42" s="35"/>
      <c r="J42" s="35"/>
      <c r="K42" s="35"/>
    </row>
    <row r="43" spans="1:18" ht="14.25" customHeight="1">
      <c r="A43" s="95"/>
      <c r="B43" s="95"/>
      <c r="C43" s="95"/>
      <c r="D43" s="95"/>
      <c r="E43" s="97"/>
      <c r="F43" s="98"/>
      <c r="G43" s="35"/>
      <c r="H43" s="35"/>
      <c r="I43" s="35"/>
      <c r="J43" s="35"/>
      <c r="K43" s="35"/>
      <c r="Q43" s="34">
        <v>8</v>
      </c>
    </row>
    <row r="44" spans="1:18">
      <c r="A44" s="95"/>
      <c r="B44" s="95"/>
      <c r="C44" s="95"/>
      <c r="D44" s="95"/>
      <c r="E44" s="97"/>
      <c r="F44" s="98"/>
      <c r="G44" s="35"/>
      <c r="H44" s="35"/>
      <c r="I44" s="35"/>
      <c r="J44" s="35"/>
      <c r="K44" s="35"/>
    </row>
    <row r="45" spans="1:18">
      <c r="A45" s="95"/>
      <c r="B45" s="95"/>
      <c r="C45" s="95"/>
      <c r="D45" s="95"/>
      <c r="E45" s="97"/>
      <c r="F45" s="98"/>
      <c r="G45" s="35"/>
      <c r="H45" s="35"/>
      <c r="I45" s="35"/>
      <c r="J45" s="35"/>
      <c r="K45" s="35"/>
    </row>
    <row r="46" spans="1:18">
      <c r="A46" s="95"/>
      <c r="B46" s="95"/>
      <c r="C46" s="95"/>
      <c r="D46" s="95"/>
      <c r="E46" s="97"/>
      <c r="F46" s="98"/>
      <c r="G46" s="35"/>
      <c r="H46" s="35"/>
      <c r="I46" s="35"/>
      <c r="J46" s="35"/>
      <c r="K46" s="35"/>
    </row>
    <row r="47" spans="1:18">
      <c r="A47" s="95"/>
      <c r="B47" s="95"/>
      <c r="C47" s="95"/>
      <c r="D47" s="95"/>
      <c r="E47" s="97"/>
      <c r="F47" s="98"/>
      <c r="G47" s="35"/>
      <c r="H47" s="35"/>
      <c r="I47" s="35"/>
      <c r="J47" s="35"/>
      <c r="K47" s="35"/>
    </row>
    <row r="48" spans="1:18">
      <c r="A48" s="95"/>
      <c r="B48" s="95"/>
      <c r="C48" s="95"/>
      <c r="D48" s="95"/>
      <c r="E48" s="97"/>
      <c r="F48" s="98"/>
      <c r="G48" s="35"/>
      <c r="H48" s="35"/>
      <c r="I48" s="35"/>
      <c r="J48" s="35"/>
      <c r="K48" s="35"/>
    </row>
    <row r="49" spans="1:18">
      <c r="A49" s="95"/>
      <c r="B49" s="95"/>
      <c r="C49" s="95"/>
      <c r="D49" s="95"/>
      <c r="E49" s="97"/>
      <c r="F49" s="98"/>
      <c r="G49" s="35"/>
      <c r="H49" s="35"/>
      <c r="I49" s="35"/>
      <c r="J49" s="35"/>
      <c r="K49" s="35"/>
    </row>
    <row r="50" spans="1:18">
      <c r="A50" s="95"/>
      <c r="B50" s="95"/>
      <c r="C50" s="95"/>
      <c r="D50" s="95"/>
      <c r="E50" s="97"/>
      <c r="F50" s="98"/>
      <c r="G50" s="35"/>
      <c r="H50" s="35"/>
      <c r="I50" s="35"/>
      <c r="J50" s="35"/>
      <c r="K50" s="35"/>
    </row>
    <row r="51" spans="1:18">
      <c r="A51" s="95"/>
      <c r="B51" s="95"/>
      <c r="C51" s="95"/>
      <c r="D51" s="95"/>
      <c r="E51" s="97"/>
      <c r="F51" s="98"/>
      <c r="G51" s="35"/>
      <c r="H51" s="35"/>
      <c r="I51" s="35"/>
      <c r="J51" s="35"/>
      <c r="K51" s="35"/>
    </row>
    <row r="52" spans="1:18">
      <c r="A52" s="95"/>
      <c r="B52" s="95"/>
      <c r="C52" s="95"/>
      <c r="D52" s="95"/>
      <c r="E52" s="97"/>
      <c r="F52" s="98"/>
      <c r="G52" s="35"/>
      <c r="H52" s="35"/>
      <c r="I52" s="35"/>
      <c r="J52" s="35"/>
      <c r="K52" s="35"/>
      <c r="R52" s="34">
        <v>8</v>
      </c>
    </row>
  </sheetData>
  <mergeCells count="52">
    <mergeCell ref="A1:I1"/>
    <mergeCell ref="G3:H3"/>
    <mergeCell ref="G4:H5"/>
    <mergeCell ref="I4:I5"/>
    <mergeCell ref="G7:I8"/>
    <mergeCell ref="A20:A21"/>
    <mergeCell ref="B20:C21"/>
    <mergeCell ref="E20:F20"/>
    <mergeCell ref="G20:H20"/>
    <mergeCell ref="E21:F21"/>
    <mergeCell ref="G21:H21"/>
    <mergeCell ref="A22:A23"/>
    <mergeCell ref="B22:C23"/>
    <mergeCell ref="E22:F22"/>
    <mergeCell ref="G22:H22"/>
    <mergeCell ref="E23:F23"/>
    <mergeCell ref="G23:H23"/>
    <mergeCell ref="A24:A25"/>
    <mergeCell ref="B24:C25"/>
    <mergeCell ref="E24:F24"/>
    <mergeCell ref="G24:H24"/>
    <mergeCell ref="E25:F25"/>
    <mergeCell ref="G25:H25"/>
    <mergeCell ref="A26:A27"/>
    <mergeCell ref="B26:C27"/>
    <mergeCell ref="E26:F26"/>
    <mergeCell ref="G26:H26"/>
    <mergeCell ref="E27:F27"/>
    <mergeCell ref="G27:H27"/>
    <mergeCell ref="D40:F40"/>
    <mergeCell ref="G10:I11"/>
    <mergeCell ref="E29:F29"/>
    <mergeCell ref="G29:H29"/>
    <mergeCell ref="E30:F30"/>
    <mergeCell ref="G30:H30"/>
    <mergeCell ref="E31:F31"/>
    <mergeCell ref="G31:H31"/>
    <mergeCell ref="E16:E19"/>
    <mergeCell ref="F16:F19"/>
    <mergeCell ref="G16:G19"/>
    <mergeCell ref="H16:H19"/>
    <mergeCell ref="E13:F13"/>
    <mergeCell ref="G13:H13"/>
    <mergeCell ref="E14:E15"/>
    <mergeCell ref="F14:F15"/>
    <mergeCell ref="B13:C13"/>
    <mergeCell ref="D38:F38"/>
    <mergeCell ref="H38:I38"/>
    <mergeCell ref="D39:F39"/>
    <mergeCell ref="H39:I39"/>
    <mergeCell ref="G14:G15"/>
    <mergeCell ref="H14:H15"/>
  </mergeCells>
  <pageMargins left="0.39370078740157483" right="1.6929133858267718" top="0.78740157480314965" bottom="0.78740157480314965" header="0.31496062992125984" footer="0.31496062992125984"/>
  <pageSetup paperSize="9" scale="8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U45"/>
  <sheetViews>
    <sheetView tabSelected="1" topLeftCell="A7" workbookViewId="0">
      <selection activeCell="H41" sqref="H41"/>
    </sheetView>
  </sheetViews>
  <sheetFormatPr defaultRowHeight="15"/>
  <cols>
    <col min="1" max="1" width="5.42578125" customWidth="1"/>
    <col min="2" max="2" width="44.7109375" customWidth="1"/>
    <col min="3" max="17" width="3.5703125" customWidth="1"/>
    <col min="18" max="18" width="13.7109375" customWidth="1"/>
    <col min="21" max="21" width="10.140625" bestFit="1" customWidth="1"/>
  </cols>
  <sheetData>
    <row r="1" spans="1:18" ht="21">
      <c r="A1" s="233" t="s">
        <v>82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</row>
    <row r="2" spans="1:18"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</row>
    <row r="3" spans="1:18">
      <c r="A3" s="139" t="s">
        <v>17</v>
      </c>
      <c r="B3" s="140"/>
      <c r="C3" s="140"/>
      <c r="D3" s="140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</row>
    <row r="4" spans="1:18">
      <c r="A4" s="118" t="s">
        <v>69</v>
      </c>
      <c r="B4" s="141"/>
      <c r="C4" s="142"/>
      <c r="D4" s="142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</row>
    <row r="5" spans="1:18">
      <c r="A5" s="118" t="s">
        <v>70</v>
      </c>
      <c r="B5" s="141"/>
      <c r="C5" s="142"/>
      <c r="D5" s="142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</row>
    <row r="6" spans="1:18">
      <c r="A6" s="118" t="s">
        <v>71</v>
      </c>
      <c r="B6" s="141"/>
      <c r="C6" s="142"/>
      <c r="D6" s="142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</row>
    <row r="7" spans="1:18">
      <c r="A7" s="118" t="s">
        <v>72</v>
      </c>
      <c r="B7" s="141"/>
      <c r="C7" s="142"/>
      <c r="D7" s="142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</row>
    <row r="8" spans="1:18">
      <c r="A8" s="118" t="s">
        <v>73</v>
      </c>
    </row>
    <row r="9" spans="1:18" ht="15.75" thickBot="1">
      <c r="A9" s="118"/>
    </row>
    <row r="10" spans="1:18" s="146" customFormat="1" ht="27" customHeight="1" thickBot="1">
      <c r="A10" s="144" t="s">
        <v>83</v>
      </c>
      <c r="B10" s="145" t="s">
        <v>84</v>
      </c>
      <c r="C10" s="239" t="s">
        <v>92</v>
      </c>
      <c r="D10" s="240"/>
      <c r="E10" s="240"/>
      <c r="F10" s="240"/>
      <c r="G10" s="241"/>
      <c r="H10" s="239" t="s">
        <v>93</v>
      </c>
      <c r="I10" s="240"/>
      <c r="J10" s="240"/>
      <c r="K10" s="240"/>
      <c r="L10" s="241"/>
      <c r="M10" s="239" t="s">
        <v>94</v>
      </c>
      <c r="N10" s="240"/>
      <c r="O10" s="240"/>
      <c r="P10" s="240"/>
      <c r="Q10" s="241"/>
      <c r="R10" s="145"/>
    </row>
    <row r="11" spans="1:18" s="146" customFormat="1" ht="8.1" customHeight="1">
      <c r="A11" s="226" t="s">
        <v>18</v>
      </c>
      <c r="B11" s="220" t="str">
        <f>'Planilha orçamentária 170'!C13</f>
        <v>Placa de identificação para obra</v>
      </c>
      <c r="C11" s="254"/>
      <c r="D11" s="255"/>
      <c r="E11" s="256"/>
      <c r="F11" s="256"/>
      <c r="G11" s="257"/>
      <c r="H11" s="242"/>
      <c r="I11" s="242"/>
      <c r="J11" s="242"/>
      <c r="K11" s="242"/>
      <c r="L11" s="242"/>
      <c r="M11" s="295"/>
      <c r="N11" s="256"/>
      <c r="O11" s="256"/>
      <c r="P11" s="256"/>
      <c r="Q11" s="257"/>
      <c r="R11" s="235">
        <f>+C12</f>
        <v>2134.7699999999995</v>
      </c>
    </row>
    <row r="12" spans="1:18" s="146" customFormat="1" ht="8.1" customHeight="1">
      <c r="A12" s="227"/>
      <c r="B12" s="221"/>
      <c r="C12" s="250">
        <f>'Planilha orçamentária 170'!I13</f>
        <v>2134.7699999999995</v>
      </c>
      <c r="D12" s="258"/>
      <c r="E12" s="242"/>
      <c r="F12" s="242"/>
      <c r="G12" s="259"/>
      <c r="H12" s="242"/>
      <c r="I12" s="242"/>
      <c r="J12" s="242"/>
      <c r="K12" s="242"/>
      <c r="L12" s="242"/>
      <c r="M12" s="296"/>
      <c r="N12" s="242"/>
      <c r="O12" s="242"/>
      <c r="P12" s="242"/>
      <c r="Q12" s="259"/>
      <c r="R12" s="235"/>
    </row>
    <row r="13" spans="1:18" s="146" customFormat="1" ht="8.1" customHeight="1">
      <c r="A13" s="228"/>
      <c r="B13" s="221"/>
      <c r="C13" s="251"/>
      <c r="D13" s="260"/>
      <c r="E13" s="243"/>
      <c r="F13" s="243"/>
      <c r="G13" s="261"/>
      <c r="H13" s="243"/>
      <c r="I13" s="243"/>
      <c r="J13" s="243"/>
      <c r="K13" s="243"/>
      <c r="L13" s="243"/>
      <c r="M13" s="297"/>
      <c r="N13" s="243"/>
      <c r="O13" s="243"/>
      <c r="P13" s="243"/>
      <c r="Q13" s="261"/>
      <c r="R13" s="236"/>
    </row>
    <row r="14" spans="1:18" ht="8.1" customHeight="1">
      <c r="A14" s="226" t="s">
        <v>20</v>
      </c>
      <c r="B14" s="220" t="s">
        <v>14</v>
      </c>
      <c r="C14" s="262"/>
      <c r="D14" s="263"/>
      <c r="E14" s="244"/>
      <c r="F14" s="244"/>
      <c r="G14" s="264"/>
      <c r="H14" s="244"/>
      <c r="I14" s="244"/>
      <c r="J14" s="244"/>
      <c r="K14" s="244"/>
      <c r="L14" s="244"/>
      <c r="M14" s="298"/>
      <c r="N14" s="244"/>
      <c r="O14" s="244"/>
      <c r="P14" s="244"/>
      <c r="Q14" s="264"/>
      <c r="R14" s="235">
        <f>+C15</f>
        <v>3229.3123500000002</v>
      </c>
    </row>
    <row r="15" spans="1:18" ht="8.1" customHeight="1">
      <c r="A15" s="227"/>
      <c r="B15" s="221"/>
      <c r="C15" s="250">
        <f>'Planilha orçamentária 170'!I15</f>
        <v>3229.3123500000002</v>
      </c>
      <c r="D15" s="258"/>
      <c r="E15" s="245"/>
      <c r="F15" s="245"/>
      <c r="G15" s="265"/>
      <c r="H15" s="245"/>
      <c r="I15" s="245"/>
      <c r="J15" s="245"/>
      <c r="K15" s="245"/>
      <c r="L15" s="245"/>
      <c r="M15" s="299"/>
      <c r="N15" s="245"/>
      <c r="O15" s="245"/>
      <c r="P15" s="245"/>
      <c r="Q15" s="265"/>
      <c r="R15" s="235"/>
    </row>
    <row r="16" spans="1:18" ht="8.1" customHeight="1">
      <c r="A16" s="228"/>
      <c r="B16" s="221"/>
      <c r="C16" s="251"/>
      <c r="D16" s="260"/>
      <c r="E16" s="246"/>
      <c r="F16" s="246"/>
      <c r="G16" s="266"/>
      <c r="H16" s="246"/>
      <c r="I16" s="246"/>
      <c r="J16" s="246"/>
      <c r="K16" s="246"/>
      <c r="L16" s="246"/>
      <c r="M16" s="300"/>
      <c r="N16" s="246"/>
      <c r="O16" s="246"/>
      <c r="P16" s="246"/>
      <c r="Q16" s="266"/>
      <c r="R16" s="236"/>
    </row>
    <row r="17" spans="1:18" ht="8.1" customHeight="1">
      <c r="A17" s="226" t="s">
        <v>22</v>
      </c>
      <c r="B17" s="234" t="s">
        <v>16</v>
      </c>
      <c r="C17" s="267"/>
      <c r="D17" s="268"/>
      <c r="E17" s="248"/>
      <c r="F17" s="247"/>
      <c r="G17" s="269"/>
      <c r="H17" s="247"/>
      <c r="I17" s="247"/>
      <c r="J17" s="247"/>
      <c r="K17" s="247"/>
      <c r="L17" s="247"/>
      <c r="M17" s="301"/>
      <c r="N17" s="247"/>
      <c r="O17" s="247"/>
      <c r="P17" s="247"/>
      <c r="Q17" s="269"/>
      <c r="R17" s="237">
        <f>+D18</f>
        <v>20705.590949999998</v>
      </c>
    </row>
    <row r="18" spans="1:18" ht="8.1" customHeight="1">
      <c r="A18" s="227"/>
      <c r="B18" s="234"/>
      <c r="C18" s="270"/>
      <c r="D18" s="271">
        <f>+'Planilha orçamentária 170'!I16</f>
        <v>20705.590949999998</v>
      </c>
      <c r="E18" s="271"/>
      <c r="F18" s="245"/>
      <c r="G18" s="265"/>
      <c r="H18" s="245"/>
      <c r="I18" s="245"/>
      <c r="J18" s="245"/>
      <c r="K18" s="245"/>
      <c r="L18" s="245"/>
      <c r="M18" s="299"/>
      <c r="N18" s="245"/>
      <c r="O18" s="245"/>
      <c r="P18" s="245"/>
      <c r="Q18" s="265"/>
      <c r="R18" s="237"/>
    </row>
    <row r="19" spans="1:18" ht="8.1" customHeight="1">
      <c r="A19" s="228"/>
      <c r="B19" s="234"/>
      <c r="C19" s="272"/>
      <c r="D19" s="273"/>
      <c r="E19" s="273"/>
      <c r="F19" s="246"/>
      <c r="G19" s="266"/>
      <c r="H19" s="246"/>
      <c r="I19" s="246"/>
      <c r="J19" s="246"/>
      <c r="K19" s="246"/>
      <c r="L19" s="246"/>
      <c r="M19" s="300"/>
      <c r="N19" s="246"/>
      <c r="O19" s="246"/>
      <c r="P19" s="246"/>
      <c r="Q19" s="266"/>
      <c r="R19" s="237"/>
    </row>
    <row r="20" spans="1:18" ht="8.1" customHeight="1">
      <c r="A20" s="225" t="s">
        <v>24</v>
      </c>
      <c r="B20" s="221" t="str">
        <f>+'[1]Planilha orçamentária 170'!C15</f>
        <v>Concreto asfáltico usinado a quente - Blinder</v>
      </c>
      <c r="C20" s="267"/>
      <c r="D20" s="274"/>
      <c r="E20" s="247"/>
      <c r="F20" s="248"/>
      <c r="G20" s="275"/>
      <c r="H20" s="247"/>
      <c r="I20" s="247"/>
      <c r="J20" s="247"/>
      <c r="K20" s="247"/>
      <c r="L20" s="247"/>
      <c r="M20" s="301"/>
      <c r="N20" s="247"/>
      <c r="O20" s="247"/>
      <c r="P20" s="247"/>
      <c r="Q20" s="269"/>
      <c r="R20" s="237">
        <f>+F21</f>
        <v>29341.457560800005</v>
      </c>
    </row>
    <row r="21" spans="1:18" ht="8.1" customHeight="1">
      <c r="A21" s="225"/>
      <c r="B21" s="221"/>
      <c r="C21" s="270"/>
      <c r="D21" s="276"/>
      <c r="E21" s="245"/>
      <c r="F21" s="271">
        <f>'Planilha orçamentária 170'!I17</f>
        <v>29341.457560800005</v>
      </c>
      <c r="G21" s="252"/>
      <c r="H21" s="245"/>
      <c r="I21" s="245"/>
      <c r="J21" s="245"/>
      <c r="K21" s="245"/>
      <c r="L21" s="245"/>
      <c r="M21" s="299"/>
      <c r="N21" s="245"/>
      <c r="O21" s="245"/>
      <c r="P21" s="245"/>
      <c r="Q21" s="265"/>
      <c r="R21" s="237"/>
    </row>
    <row r="22" spans="1:18" ht="8.1" customHeight="1">
      <c r="A22" s="225"/>
      <c r="B22" s="221"/>
      <c r="C22" s="272"/>
      <c r="D22" s="277"/>
      <c r="E22" s="246"/>
      <c r="F22" s="273"/>
      <c r="G22" s="253"/>
      <c r="H22" s="246"/>
      <c r="I22" s="246"/>
      <c r="J22" s="246"/>
      <c r="K22" s="246"/>
      <c r="L22" s="246"/>
      <c r="M22" s="300"/>
      <c r="N22" s="246"/>
      <c r="O22" s="246"/>
      <c r="P22" s="246"/>
      <c r="Q22" s="266"/>
      <c r="R22" s="237"/>
    </row>
    <row r="23" spans="1:18" ht="8.1" customHeight="1">
      <c r="A23" s="225">
        <v>5</v>
      </c>
      <c r="B23" s="222" t="str">
        <f>+'[1]Planilha orçamentária 170'!C16</f>
        <v>Camada de rolamento em concreto betuminosos usinado quente - CBUQ</v>
      </c>
      <c r="C23" s="267"/>
      <c r="D23" s="274"/>
      <c r="E23" s="247"/>
      <c r="F23" s="247"/>
      <c r="G23" s="269"/>
      <c r="H23" s="283"/>
      <c r="I23" s="283"/>
      <c r="J23" s="283"/>
      <c r="K23" s="284"/>
      <c r="L23" s="284"/>
      <c r="M23" s="302"/>
      <c r="N23" s="284"/>
      <c r="O23" s="284"/>
      <c r="P23" s="284"/>
      <c r="Q23" s="303"/>
      <c r="R23" s="237">
        <f>+H24</f>
        <v>128065.02982349999</v>
      </c>
    </row>
    <row r="24" spans="1:18" ht="8.1" customHeight="1">
      <c r="A24" s="225"/>
      <c r="B24" s="223"/>
      <c r="C24" s="270"/>
      <c r="D24" s="276"/>
      <c r="E24" s="245"/>
      <c r="F24" s="245"/>
      <c r="G24" s="278"/>
      <c r="H24" s="250">
        <f>'Planilha orçamentária 170'!I18</f>
        <v>128065.02982349999</v>
      </c>
      <c r="I24" s="258"/>
      <c r="J24" s="258"/>
      <c r="K24" s="288"/>
      <c r="L24" s="288"/>
      <c r="M24" s="312"/>
      <c r="N24" s="288"/>
      <c r="O24" s="288"/>
      <c r="P24" s="288"/>
      <c r="Q24" s="305"/>
      <c r="R24" s="237"/>
    </row>
    <row r="25" spans="1:18" ht="8.1" customHeight="1">
      <c r="A25" s="225"/>
      <c r="B25" s="224"/>
      <c r="C25" s="272"/>
      <c r="D25" s="277"/>
      <c r="E25" s="246"/>
      <c r="F25" s="246"/>
      <c r="G25" s="279"/>
      <c r="H25" s="251"/>
      <c r="I25" s="260"/>
      <c r="J25" s="260"/>
      <c r="K25" s="313"/>
      <c r="L25" s="313"/>
      <c r="M25" s="314"/>
      <c r="N25" s="313"/>
      <c r="O25" s="313"/>
      <c r="P25" s="313"/>
      <c r="Q25" s="306"/>
      <c r="R25" s="237"/>
    </row>
    <row r="26" spans="1:18" ht="8.1" customHeight="1">
      <c r="A26" s="225" t="s">
        <v>88</v>
      </c>
      <c r="B26" s="222" t="str">
        <f>'Planilha orçamentária 170'!C20</f>
        <v>Rampa de acessibilidade pré-fabricada de concreto nas dimensões 2,20 x 1,86 x 1,20 m</v>
      </c>
      <c r="C26" s="270"/>
      <c r="D26" s="276"/>
      <c r="E26" s="245"/>
      <c r="F26" s="245"/>
      <c r="G26" s="265"/>
      <c r="H26" s="288"/>
      <c r="I26" s="288"/>
      <c r="J26" s="288"/>
      <c r="K26" s="287"/>
      <c r="L26" s="287"/>
      <c r="M26" s="307"/>
      <c r="N26" s="287"/>
      <c r="O26" s="288"/>
      <c r="P26" s="288"/>
      <c r="Q26" s="305"/>
      <c r="R26" s="237">
        <f>+M27+K27</f>
        <v>8947.510000000002</v>
      </c>
    </row>
    <row r="27" spans="1:18" ht="8.1" customHeight="1">
      <c r="A27" s="225"/>
      <c r="B27" s="223"/>
      <c r="C27" s="270"/>
      <c r="D27" s="276"/>
      <c r="E27" s="245"/>
      <c r="F27" s="245"/>
      <c r="G27" s="265"/>
      <c r="H27" s="288"/>
      <c r="I27" s="288"/>
      <c r="J27" s="288"/>
      <c r="K27" s="271">
        <f>+'Planilha orçamentária 170'!I20/2</f>
        <v>4473.755000000001</v>
      </c>
      <c r="L27" s="252"/>
      <c r="M27" s="285">
        <f>+K27</f>
        <v>4473.755000000001</v>
      </c>
      <c r="N27" s="271"/>
      <c r="O27" s="288"/>
      <c r="P27" s="288"/>
      <c r="Q27" s="305"/>
      <c r="R27" s="237"/>
    </row>
    <row r="28" spans="1:18" ht="8.1" customHeight="1">
      <c r="A28" s="225"/>
      <c r="B28" s="224"/>
      <c r="C28" s="270"/>
      <c r="D28" s="276"/>
      <c r="E28" s="245"/>
      <c r="F28" s="245"/>
      <c r="G28" s="265"/>
      <c r="H28" s="288"/>
      <c r="I28" s="288"/>
      <c r="J28" s="288"/>
      <c r="K28" s="273"/>
      <c r="L28" s="253"/>
      <c r="M28" s="286"/>
      <c r="N28" s="273"/>
      <c r="O28" s="288"/>
      <c r="P28" s="288"/>
      <c r="Q28" s="305"/>
      <c r="R28" s="237"/>
    </row>
    <row r="29" spans="1:18" ht="8.1" customHeight="1">
      <c r="A29" s="225" t="s">
        <v>89</v>
      </c>
      <c r="B29" s="222" t="str">
        <f>'Planilha orçamentária 170'!C21</f>
        <v>Piso em ladrilho hidráulico podotátil várias cores (25x25x2,5cm), assentado com argamassa mista</v>
      </c>
      <c r="C29" s="267"/>
      <c r="D29" s="274"/>
      <c r="E29" s="247"/>
      <c r="F29" s="247"/>
      <c r="G29" s="269"/>
      <c r="H29" s="284"/>
      <c r="I29" s="284"/>
      <c r="J29" s="284"/>
      <c r="K29" s="284"/>
      <c r="L29" s="284"/>
      <c r="M29" s="302"/>
      <c r="N29" s="283"/>
      <c r="O29" s="283"/>
      <c r="P29" s="283"/>
      <c r="Q29" s="303"/>
      <c r="R29" s="237">
        <f>+N30</f>
        <v>1100.7196200000001</v>
      </c>
    </row>
    <row r="30" spans="1:18" ht="8.1" customHeight="1">
      <c r="A30" s="225"/>
      <c r="B30" s="223"/>
      <c r="C30" s="270"/>
      <c r="D30" s="276"/>
      <c r="E30" s="245"/>
      <c r="F30" s="245"/>
      <c r="G30" s="265"/>
      <c r="H30" s="288"/>
      <c r="I30" s="288"/>
      <c r="J30" s="288"/>
      <c r="K30" s="288"/>
      <c r="L30" s="288"/>
      <c r="M30" s="308"/>
      <c r="N30" s="271">
        <f>+'Planilha orçamentária 170'!I21</f>
        <v>1100.7196200000001</v>
      </c>
      <c r="O30" s="271"/>
      <c r="P30" s="271"/>
      <c r="Q30" s="305"/>
      <c r="R30" s="237"/>
    </row>
    <row r="31" spans="1:18" ht="8.1" customHeight="1">
      <c r="A31" s="225"/>
      <c r="B31" s="224"/>
      <c r="C31" s="272"/>
      <c r="D31" s="277"/>
      <c r="E31" s="246"/>
      <c r="F31" s="246"/>
      <c r="G31" s="266"/>
      <c r="H31" s="313"/>
      <c r="I31" s="313"/>
      <c r="J31" s="313"/>
      <c r="K31" s="313"/>
      <c r="L31" s="313"/>
      <c r="M31" s="315"/>
      <c r="N31" s="273"/>
      <c r="O31" s="273"/>
      <c r="P31" s="273"/>
      <c r="Q31" s="306"/>
      <c r="R31" s="237"/>
    </row>
    <row r="32" spans="1:18" ht="8.1" customHeight="1">
      <c r="A32" s="225" t="s">
        <v>90</v>
      </c>
      <c r="B32" s="222" t="s">
        <v>87</v>
      </c>
      <c r="C32" s="270"/>
      <c r="D32" s="276"/>
      <c r="E32" s="245"/>
      <c r="F32" s="245"/>
      <c r="G32" s="265"/>
      <c r="H32" s="288"/>
      <c r="I32" s="288"/>
      <c r="J32" s="288"/>
      <c r="K32" s="288"/>
      <c r="L32" s="288"/>
      <c r="M32" s="308"/>
      <c r="N32" s="288"/>
      <c r="O32" s="287"/>
      <c r="P32" s="287"/>
      <c r="Q32" s="305"/>
      <c r="R32" s="237">
        <f>+O33</f>
        <v>104.59591999999999</v>
      </c>
    </row>
    <row r="33" spans="1:21" ht="8.1" customHeight="1">
      <c r="A33" s="225"/>
      <c r="B33" s="223"/>
      <c r="C33" s="270"/>
      <c r="D33" s="276"/>
      <c r="E33" s="245"/>
      <c r="F33" s="245"/>
      <c r="G33" s="265"/>
      <c r="H33" s="288"/>
      <c r="I33" s="288"/>
      <c r="J33" s="288"/>
      <c r="K33" s="288"/>
      <c r="L33" s="288"/>
      <c r="M33" s="308"/>
      <c r="N33" s="316"/>
      <c r="O33" s="271">
        <f>+'Planilha orçamentária 170'!I22</f>
        <v>104.59591999999999</v>
      </c>
      <c r="P33" s="271"/>
      <c r="Q33" s="305"/>
      <c r="R33" s="237"/>
    </row>
    <row r="34" spans="1:21" ht="8.1" customHeight="1">
      <c r="A34" s="225"/>
      <c r="B34" s="224"/>
      <c r="C34" s="270"/>
      <c r="D34" s="276"/>
      <c r="E34" s="245"/>
      <c r="F34" s="245"/>
      <c r="G34" s="265"/>
      <c r="H34" s="288"/>
      <c r="I34" s="288"/>
      <c r="J34" s="288"/>
      <c r="K34" s="288"/>
      <c r="L34" s="288"/>
      <c r="M34" s="308"/>
      <c r="N34" s="317"/>
      <c r="O34" s="273"/>
      <c r="P34" s="273"/>
      <c r="Q34" s="305"/>
      <c r="R34" s="237"/>
    </row>
    <row r="35" spans="1:21" ht="8.1" customHeight="1">
      <c r="A35" s="225" t="s">
        <v>91</v>
      </c>
      <c r="B35" s="230" t="str">
        <f>+'[1]Planilha orçamentária 170'!C22</f>
        <v>Tinta acrílica para sinalização visual de piso, com acabamento microtexturizado e antiderrapante</v>
      </c>
      <c r="C35" s="267"/>
      <c r="D35" s="274"/>
      <c r="E35" s="247"/>
      <c r="F35" s="247"/>
      <c r="G35" s="269"/>
      <c r="H35" s="284"/>
      <c r="I35" s="284"/>
      <c r="J35" s="284"/>
      <c r="K35" s="284"/>
      <c r="L35" s="284"/>
      <c r="M35" s="302"/>
      <c r="N35" s="284"/>
      <c r="O35" s="284"/>
      <c r="P35" s="283"/>
      <c r="Q35" s="309"/>
      <c r="R35" s="237">
        <f>+M36+P36</f>
        <v>9866.0429999999997</v>
      </c>
    </row>
    <row r="36" spans="1:21" ht="8.1" customHeight="1">
      <c r="A36" s="225"/>
      <c r="B36" s="230"/>
      <c r="C36" s="270"/>
      <c r="D36" s="276"/>
      <c r="E36" s="245"/>
      <c r="F36" s="245"/>
      <c r="G36" s="265"/>
      <c r="H36" s="288"/>
      <c r="I36" s="288"/>
      <c r="J36" s="288"/>
      <c r="K36" s="288"/>
      <c r="L36" s="288"/>
      <c r="M36" s="304"/>
      <c r="N36" s="288"/>
      <c r="O36" s="288"/>
      <c r="P36" s="271">
        <f>+'Planilha orçamentária 170'!I24</f>
        <v>9866.0429999999997</v>
      </c>
      <c r="Q36" s="252"/>
      <c r="R36" s="237"/>
    </row>
    <row r="37" spans="1:21" ht="8.1" customHeight="1" thickBot="1">
      <c r="A37" s="229"/>
      <c r="B37" s="231"/>
      <c r="C37" s="280"/>
      <c r="D37" s="281"/>
      <c r="E37" s="249"/>
      <c r="F37" s="249"/>
      <c r="G37" s="282"/>
      <c r="H37" s="289"/>
      <c r="I37" s="289"/>
      <c r="J37" s="289"/>
      <c r="K37" s="289"/>
      <c r="L37" s="289"/>
      <c r="M37" s="310"/>
      <c r="N37" s="289"/>
      <c r="O37" s="289"/>
      <c r="P37" s="311"/>
      <c r="Q37" s="290"/>
      <c r="R37" s="238"/>
    </row>
    <row r="38" spans="1:21" ht="21.95" customHeight="1" thickBot="1">
      <c r="A38" s="147"/>
      <c r="B38" s="148"/>
      <c r="C38" s="291">
        <f>+C12+C15+D18+F21</f>
        <v>55411.130860800004</v>
      </c>
      <c r="D38" s="292"/>
      <c r="E38" s="292"/>
      <c r="F38" s="292"/>
      <c r="G38" s="293"/>
      <c r="H38" s="291">
        <f>+H24+K27</f>
        <v>132538.7848235</v>
      </c>
      <c r="I38" s="292"/>
      <c r="J38" s="292"/>
      <c r="K38" s="292"/>
      <c r="L38" s="293"/>
      <c r="M38" s="291">
        <f>+M27+N30+O33+P36</f>
        <v>15545.11354</v>
      </c>
      <c r="N38" s="292"/>
      <c r="O38" s="292"/>
      <c r="P38" s="292"/>
      <c r="Q38" s="294"/>
      <c r="R38" s="152">
        <f>SUM(R11:R37)</f>
        <v>203495.0292243</v>
      </c>
      <c r="U38" s="318"/>
    </row>
    <row r="40" spans="1:21">
      <c r="A40" t="str">
        <f>+[1]cronograma!A32</f>
        <v>Canitar, 29 de maio de 2.018</v>
      </c>
    </row>
    <row r="43" spans="1:21">
      <c r="B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</row>
    <row r="44" spans="1:21">
      <c r="B44" s="150" t="s">
        <v>85</v>
      </c>
      <c r="G44" s="232" t="s">
        <v>27</v>
      </c>
      <c r="H44" s="232"/>
      <c r="I44" s="232"/>
      <c r="J44" s="232"/>
      <c r="K44" s="232"/>
      <c r="L44" s="232"/>
      <c r="M44" s="232"/>
      <c r="N44" s="232"/>
      <c r="O44" s="232"/>
      <c r="P44" s="232"/>
      <c r="Q44" s="232"/>
      <c r="R44" s="232"/>
    </row>
    <row r="45" spans="1:21">
      <c r="B45" s="151" t="s">
        <v>86</v>
      </c>
      <c r="G45" s="219" t="s">
        <v>28</v>
      </c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</row>
  </sheetData>
  <mergeCells count="49">
    <mergeCell ref="C38:G38"/>
    <mergeCell ref="H38:L38"/>
    <mergeCell ref="M38:Q38"/>
    <mergeCell ref="N30:P31"/>
    <mergeCell ref="O33:P34"/>
    <mergeCell ref="D18:E19"/>
    <mergeCell ref="F21:G22"/>
    <mergeCell ref="H24:J25"/>
    <mergeCell ref="K27:L28"/>
    <mergeCell ref="M27:N28"/>
    <mergeCell ref="A1:R1"/>
    <mergeCell ref="A14:A16"/>
    <mergeCell ref="B14:B16"/>
    <mergeCell ref="R14:R16"/>
    <mergeCell ref="C12:D13"/>
    <mergeCell ref="R11:R13"/>
    <mergeCell ref="C10:G10"/>
    <mergeCell ref="M10:Q10"/>
    <mergeCell ref="H10:L10"/>
    <mergeCell ref="C15:D16"/>
    <mergeCell ref="A35:A37"/>
    <mergeCell ref="B35:B37"/>
    <mergeCell ref="R35:R37"/>
    <mergeCell ref="M36:M37"/>
    <mergeCell ref="P36:Q37"/>
    <mergeCell ref="A26:A28"/>
    <mergeCell ref="A29:A31"/>
    <mergeCell ref="A32:A34"/>
    <mergeCell ref="A11:A13"/>
    <mergeCell ref="A20:A22"/>
    <mergeCell ref="B20:B22"/>
    <mergeCell ref="A23:A25"/>
    <mergeCell ref="B23:B25"/>
    <mergeCell ref="A17:A19"/>
    <mergeCell ref="B17:B19"/>
    <mergeCell ref="R26:R28"/>
    <mergeCell ref="R29:R31"/>
    <mergeCell ref="R32:R34"/>
    <mergeCell ref="G45:R45"/>
    <mergeCell ref="B11:B13"/>
    <mergeCell ref="B26:B28"/>
    <mergeCell ref="B29:B31"/>
    <mergeCell ref="B32:B34"/>
    <mergeCell ref="G44:R44"/>
    <mergeCell ref="R20:R22"/>
    <mergeCell ref="R23:R25"/>
    <mergeCell ref="G24:G25"/>
    <mergeCell ref="M24:M25"/>
    <mergeCell ref="R17:R19"/>
  </mergeCells>
  <pageMargins left="0.59055118110236227" right="1.7716535433070868" top="0.98425196850393704" bottom="0.59055118110236227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 orçamentária 170</vt:lpstr>
      <vt:lpstr>cronograma</vt:lpstr>
      <vt:lpstr>cronogr.fis-financ.</vt:lpstr>
      <vt:lpstr>'Planilha orçamentária 170'!Area_de_impressao</vt:lpstr>
      <vt:lpstr>'Planilha orçamentária 170'!Titulos_de_impressao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Ribeiro Keunecke</dc:creator>
  <cp:lastModifiedBy>admin</cp:lastModifiedBy>
  <cp:lastPrinted>2018-06-06T12:23:10Z</cp:lastPrinted>
  <dcterms:created xsi:type="dcterms:W3CDTF">2016-08-01T12:59:13Z</dcterms:created>
  <dcterms:modified xsi:type="dcterms:W3CDTF">2018-06-06T12:24:57Z</dcterms:modified>
</cp:coreProperties>
</file>